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C FOLDER\CoC\CoC NOFA 2017\Posted to Website\"/>
    </mc:Choice>
  </mc:AlternateContent>
  <bookViews>
    <workbookView xWindow="0" yWindow="0" windowWidth="28800" windowHeight="12210"/>
  </bookViews>
  <sheets>
    <sheet name="Sheet1" sheetId="1" r:id="rId1"/>
  </sheets>
  <definedNames>
    <definedName name="Anchor1">Sheet1!$E$9</definedName>
    <definedName name="_xlnm.Print_Area" localSheetId="0">Sheet1!$A$1:$BF$66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4" i="1" s="1"/>
  <c r="C55" i="1" s="1"/>
  <c r="C56" i="1" s="1"/>
  <c r="C57" i="1" s="1"/>
  <c r="C22" i="1"/>
  <c r="F22" i="1"/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E27" i="1"/>
  <c r="E52" i="1" l="1"/>
  <c r="E56" i="1" l="1"/>
  <c r="E55" i="1"/>
  <c r="E44" i="1"/>
  <c r="E41" i="1"/>
  <c r="E39" i="1"/>
  <c r="E32" i="1"/>
  <c r="E31" i="1"/>
  <c r="E30" i="1"/>
  <c r="E28" i="1"/>
  <c r="E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37" i="1" l="1"/>
  <c r="F66" i="1"/>
  <c r="F62" i="1"/>
  <c r="F64" i="1"/>
  <c r="F63" i="1"/>
  <c r="F65" i="1"/>
  <c r="F59" i="1"/>
  <c r="F61" i="1"/>
  <c r="F60" i="1"/>
  <c r="F50" i="1"/>
  <c r="F56" i="1"/>
  <c r="F55" i="1"/>
  <c r="F52" i="1"/>
  <c r="F49" i="1"/>
  <c r="F47" i="1"/>
  <c r="F45" i="1"/>
  <c r="F33" i="1"/>
  <c r="F31" i="1"/>
  <c r="F57" i="1"/>
  <c r="F39" i="1"/>
  <c r="F38" i="1"/>
  <c r="F34" i="1"/>
  <c r="F25" i="1"/>
  <c r="F28" i="1"/>
  <c r="F26" i="1"/>
  <c r="F44" i="1"/>
  <c r="F32" i="1"/>
  <c r="F29" i="1"/>
  <c r="F53" i="1"/>
  <c r="F51" i="1"/>
  <c r="F48" i="1"/>
  <c r="F46" i="1"/>
  <c r="F42" i="1"/>
  <c r="F41" i="1"/>
  <c r="F40" i="1"/>
  <c r="F35" i="1"/>
  <c r="F27" i="1"/>
  <c r="F54" i="1"/>
  <c r="F43" i="1"/>
  <c r="F36" i="1"/>
  <c r="F30" i="1"/>
</calcChain>
</file>

<file path=xl/sharedStrings.xml><?xml version="1.0" encoding="utf-8"?>
<sst xmlns="http://schemas.openxmlformats.org/spreadsheetml/2006/main" count="133" uniqueCount="93">
  <si>
    <t>Project Applicants</t>
  </si>
  <si>
    <t>Program</t>
  </si>
  <si>
    <t>Spiritus Christi Prison Outreach, Inc.</t>
  </si>
  <si>
    <t xml:space="preserve">Voter Block Community &amp; Frederick Douglass </t>
  </si>
  <si>
    <t>The Salvation Army, a New York Corporation</t>
  </si>
  <si>
    <t>Permanent Housing Supportive Services</t>
  </si>
  <si>
    <t>Spiritus Christi</t>
  </si>
  <si>
    <t>SCPO TH/RRH</t>
  </si>
  <si>
    <t>Volunteers of America of Western New York, Inc.</t>
  </si>
  <si>
    <t>Volunteers of America of WNY's Project ReDirect</t>
  </si>
  <si>
    <t>Trillium</t>
  </si>
  <si>
    <t>VOAWNY Permanent Supportive Housing for Chronically Homeless at Cooper Union</t>
  </si>
  <si>
    <t>The Center For Youth Services, Inc.</t>
  </si>
  <si>
    <t>Transition Age Youth Rapid Rehousing Program- Bonus Funding</t>
  </si>
  <si>
    <t>Transition Age Youth Rapid Rehousing Program</t>
  </si>
  <si>
    <t>VOA</t>
  </si>
  <si>
    <t>Re-entry RRH</t>
  </si>
  <si>
    <t>YWCA of Rochester and Monroe County</t>
  </si>
  <si>
    <t>Family Rapid Re-Housing Project</t>
  </si>
  <si>
    <t>Delphi</t>
  </si>
  <si>
    <t>Home Safe</t>
  </si>
  <si>
    <t>Supportive Suburban Housing Initiative</t>
  </si>
  <si>
    <t>Rochester Housing Authority</t>
  </si>
  <si>
    <t>RHA/Voters Block PSH-PBRA #20</t>
  </si>
  <si>
    <t>RHA/Salvation Army Chronically Homeless PSH-RA #12</t>
  </si>
  <si>
    <t>Providence</t>
  </si>
  <si>
    <t>Project Based Chronically Homeless Housing</t>
  </si>
  <si>
    <t>Catholic Family Center</t>
  </si>
  <si>
    <t>Lafayette Housing</t>
  </si>
  <si>
    <t>Providence Housing Development Corp.</t>
  </si>
  <si>
    <t>Veterans Permanent Housing Program</t>
  </si>
  <si>
    <t>Safe Haven</t>
  </si>
  <si>
    <t>RHA/Son House PSH-PBRA #26</t>
  </si>
  <si>
    <t>Lafayette Housing 2</t>
  </si>
  <si>
    <t>RHA/1630 Dewey Ave PSH-PBRA #23</t>
  </si>
  <si>
    <t>RHA/OMH PSH-RA #16</t>
  </si>
  <si>
    <t>CCSI</t>
  </si>
  <si>
    <t>Coordinated Entry</t>
  </si>
  <si>
    <t>Providence Housing Development Corp. 50 Units</t>
  </si>
  <si>
    <t>Transitional Living Program</t>
  </si>
  <si>
    <t>RHA/OMH SPOA Chronically Homeless PSH-RA#17</t>
  </si>
  <si>
    <t>OMH/DePaul 2014</t>
  </si>
  <si>
    <t>RHA/East House Phase II PSH-RA #19</t>
  </si>
  <si>
    <t>RHA/JPC PSH-RA #18</t>
  </si>
  <si>
    <t>RHA/VOA PSH-RA #7</t>
  </si>
  <si>
    <t>RHA/VOC PSH-RA #6</t>
  </si>
  <si>
    <t>RHA/Unity Chronically Homeless PSH-RA #13</t>
  </si>
  <si>
    <t>RHA/Strong Ties PSH-RA #8</t>
  </si>
  <si>
    <t>Parenting Teens</t>
  </si>
  <si>
    <t>Person Centered Housing Options Inc.</t>
  </si>
  <si>
    <t>PCHO Housing First</t>
  </si>
  <si>
    <t>PCHO RRH</t>
  </si>
  <si>
    <t>PCHO RRH II</t>
  </si>
  <si>
    <t>HMIS for RMCCoC</t>
  </si>
  <si>
    <t>Wilson Commencement Park</t>
  </si>
  <si>
    <t>Wilson Commencement Park Permanent Supportive Housing</t>
  </si>
  <si>
    <t>Veterans Outreach Center</t>
  </si>
  <si>
    <t>Joint Transitional</t>
  </si>
  <si>
    <t>Sojourner House at Pathstone</t>
  </si>
  <si>
    <t>TH/RRH</t>
  </si>
  <si>
    <t>Solace Haven</t>
  </si>
  <si>
    <t>Project Ranking</t>
  </si>
  <si>
    <t>Volunteers of America of WNY's Permanent Supportive Housing (Cooper Union)</t>
  </si>
  <si>
    <t>VOAWNY Permanent Supportive Housing in Rochester, NY (Foundation House)</t>
  </si>
  <si>
    <t>Jennifer House</t>
  </si>
  <si>
    <t>Nielsen House</t>
  </si>
  <si>
    <t>Spriritus Christi RRH Program</t>
  </si>
  <si>
    <t xml:space="preserve">RHA/Monroe County DHS PSH-RA #5 </t>
  </si>
  <si>
    <t xml:space="preserve">RHA/Frederick Douglass Apartments PSH-PBRA #24 </t>
  </si>
  <si>
    <t xml:space="preserve">RHA/Andrews Hall PSH-PBRA #25 </t>
  </si>
  <si>
    <t>RHA/VOA Family Housing Program PSH-RA #21</t>
  </si>
  <si>
    <t>RHA/VOA PSH-RA #3</t>
  </si>
  <si>
    <t xml:space="preserve">Richards House </t>
  </si>
  <si>
    <t>Projects Not Ranked</t>
  </si>
  <si>
    <t>Funding Request</t>
  </si>
  <si>
    <t>Tier 1 Ends</t>
  </si>
  <si>
    <t>Tier 2 Begins</t>
  </si>
  <si>
    <t>Tier 1 Begins</t>
  </si>
  <si>
    <t>Tier 1 - 94% of ARA</t>
  </si>
  <si>
    <t>Estimate Annual Renewal Amount (ARA)</t>
  </si>
  <si>
    <t>Permanent Housing Bonus (6% of ARA)</t>
  </si>
  <si>
    <t>CoC Planning Grant</t>
  </si>
  <si>
    <t>Tier 2 - 6% of ARA + PH Bonus</t>
  </si>
  <si>
    <t>Total Maximum HUD Request (Tier 1 +Tier 2 + CoC Planning Grant</t>
  </si>
  <si>
    <t>Maximum Project Request (Tier 1 + Tier 2)</t>
  </si>
  <si>
    <t>Tier 2 Ends</t>
  </si>
  <si>
    <t>Adjusted Funding Request</t>
  </si>
  <si>
    <t>Cumulative Funding Request</t>
  </si>
  <si>
    <t>Yellow Highlighted Lines = New Projects</t>
  </si>
  <si>
    <t>RHA/OMH SPOA Chronically Homeless PSH-RA#17a</t>
  </si>
  <si>
    <t>Volunteers of America of WNY's Permanent Supportive Housing for CH Individuals (Pinnacle Heights)</t>
  </si>
  <si>
    <t>Trillium PSH</t>
  </si>
  <si>
    <t>Home Safe - Bonus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</si>
</sst>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6" fontId="3" fillId="0" borderId="1" xfId="0" applyNumberFormat="1" applyFont="1" applyBorder="1"/>
    <xf numFmtId="0" fontId="3" fillId="0" borderId="1" xfId="0" applyFont="1" applyBorder="1"/>
    <xf numFmtId="165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/>
    <xf numFmtId="165" fontId="3" fillId="2" borderId="1" xfId="0" applyNumberFormat="1" applyFont="1" applyFill="1" applyBorder="1"/>
    <xf numFmtId="0" fontId="3" fillId="3" borderId="1" xfId="0" applyFont="1" applyFill="1" applyBorder="1"/>
    <xf numFmtId="164" fontId="2" fillId="0" borderId="1" xfId="0" applyNumberFormat="1" applyFont="1" applyFill="1" applyBorder="1"/>
    <xf numFmtId="165" fontId="3" fillId="0" borderId="1" xfId="0" applyNumberFormat="1" applyFont="1" applyFill="1" applyBorder="1"/>
    <xf numFmtId="0" fontId="4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/>
    <xf numFmtId="1" fontId="3" fillId="2" borderId="1" xfId="0" applyNumberFormat="1" applyFont="1" applyFill="1" applyBorder="1"/>
    <xf numFmtId="0" fontId="3" fillId="2" borderId="1" xfId="0" applyFont="1" applyFill="1" applyBorder="1" applyAlignment="1" applyProtection="1">
      <alignment horizontal="left" vertical="center"/>
      <protection locked="0"/>
    </xf>
    <xf numFmtId="165" fontId="3" fillId="2" borderId="1" xfId="1" applyNumberFormat="1" applyFont="1" applyFill="1" applyBorder="1"/>
    <xf numFmtId="0" fontId="2" fillId="0" borderId="1" xfId="0" applyFont="1" applyFill="1" applyBorder="1" applyAlignment="1" applyProtection="1">
      <alignment horizontal="left" vertical="center"/>
      <protection locked="0"/>
    </xf>
    <xf numFmtId="165" fontId="2" fillId="0" borderId="1" xfId="0" applyNumberFormat="1" applyFont="1" applyBorder="1"/>
    <xf numFmtId="165" fontId="2" fillId="2" borderId="2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7"/>
  <sheetViews>
    <sheetView tabSelected="1" zoomScaleNormal="100" zoomScaleSheetLayoutView="96" workbookViewId="0">
      <selection activeCell="BH29" sqref="BH29"/>
    </sheetView>
  </sheetViews>
  <sheetFormatPr defaultRowHeight="20.100000000000001" customHeight="1" x14ac:dyDescent="0.25"/>
  <cols>
    <col min="1" max="1" width="46" style="3" customWidth="1"/>
    <col min="2" max="2" width="58.28515625" style="3" customWidth="1"/>
    <col min="3" max="3" width="9.42578125" style="3" customWidth="1"/>
    <col min="4" max="4" width="17.140625" style="4" customWidth="1"/>
    <col min="5" max="5" width="17" style="4" customWidth="1"/>
    <col min="6" max="6" width="18.28515625" style="4" customWidth="1"/>
    <col min="7" max="7" width="12.42578125" style="3" bestFit="1" customWidth="1"/>
    <col min="8" max="8" width="9.140625" style="3"/>
    <col min="9" max="9" width="0.28515625" style="3" customWidth="1"/>
    <col min="10" max="10" width="9.140625" style="3" hidden="1" customWidth="1"/>
    <col min="11" max="11" width="10.140625" style="3" hidden="1" customWidth="1"/>
    <col min="12" max="13" width="9.140625" style="3" hidden="1" customWidth="1"/>
    <col min="14" max="14" width="3.85546875" style="3" hidden="1" customWidth="1"/>
    <col min="15" max="58" width="9.140625" style="3" hidden="1" customWidth="1"/>
    <col min="59" max="16384" width="9.140625" style="3"/>
  </cols>
  <sheetData>
    <row r="1" spans="1:67" ht="20.100000000000001" customHeight="1" x14ac:dyDescent="0.25">
      <c r="A1" s="1" t="s">
        <v>79</v>
      </c>
      <c r="B1" s="2">
        <v>11522645</v>
      </c>
      <c r="D1" s="27" t="s">
        <v>88</v>
      </c>
      <c r="E1" s="28"/>
      <c r="F1" s="29"/>
    </row>
    <row r="2" spans="1:67" ht="20.100000000000001" customHeight="1" x14ac:dyDescent="0.25">
      <c r="A2" s="1" t="s">
        <v>78</v>
      </c>
      <c r="B2" s="2">
        <v>10831286</v>
      </c>
    </row>
    <row r="3" spans="1:67" ht="20.100000000000001" customHeight="1" x14ac:dyDescent="0.25">
      <c r="A3" s="1" t="s">
        <v>80</v>
      </c>
      <c r="B3" s="2">
        <v>691359</v>
      </c>
    </row>
    <row r="4" spans="1:67" ht="20.100000000000001" customHeight="1" x14ac:dyDescent="0.25">
      <c r="A4" s="1" t="s">
        <v>82</v>
      </c>
      <c r="B4" s="2">
        <v>1382718</v>
      </c>
    </row>
    <row r="5" spans="1:67" ht="20.100000000000001" customHeight="1" x14ac:dyDescent="0.25">
      <c r="A5" s="1" t="s">
        <v>84</v>
      </c>
      <c r="B5" s="2">
        <v>12214004</v>
      </c>
    </row>
    <row r="6" spans="1:67" ht="17.25" customHeight="1" x14ac:dyDescent="0.25">
      <c r="A6" s="1" t="s">
        <v>81</v>
      </c>
      <c r="B6" s="2">
        <v>345679</v>
      </c>
    </row>
    <row r="7" spans="1:67" ht="33" customHeight="1" x14ac:dyDescent="0.25">
      <c r="A7" s="5" t="s">
        <v>83</v>
      </c>
      <c r="B7" s="2">
        <v>12559683</v>
      </c>
    </row>
    <row r="8" spans="1:67" ht="30" customHeight="1" x14ac:dyDescent="0.25">
      <c r="A8" s="6" t="s">
        <v>0</v>
      </c>
      <c r="B8" s="6" t="s">
        <v>1</v>
      </c>
      <c r="C8" s="5" t="s">
        <v>61</v>
      </c>
      <c r="D8" s="7" t="s">
        <v>74</v>
      </c>
      <c r="E8" s="8" t="s">
        <v>86</v>
      </c>
      <c r="F8" s="9" t="s">
        <v>87</v>
      </c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67" ht="20.100000000000001" customHeight="1" x14ac:dyDescent="0.25">
      <c r="A9" s="11" t="s">
        <v>2</v>
      </c>
      <c r="B9" s="11" t="s">
        <v>3</v>
      </c>
      <c r="C9" s="12">
        <v>1</v>
      </c>
      <c r="D9" s="4">
        <v>41327</v>
      </c>
      <c r="E9" s="4">
        <v>41327</v>
      </c>
      <c r="F9" s="4">
        <f>SUM(Anchor1:E9)</f>
        <v>41327</v>
      </c>
      <c r="G9" s="13" t="s">
        <v>77</v>
      </c>
      <c r="H9" s="10"/>
      <c r="I9" s="10"/>
      <c r="J9" s="10"/>
      <c r="K9" s="10"/>
      <c r="L9" s="10"/>
      <c r="M9" s="10"/>
      <c r="N9" s="10"/>
      <c r="O9" s="10"/>
      <c r="P9" s="10"/>
    </row>
    <row r="10" spans="1:67" ht="20.100000000000001" customHeight="1" x14ac:dyDescent="0.25">
      <c r="A10" s="14" t="s">
        <v>4</v>
      </c>
      <c r="B10" s="11" t="s">
        <v>5</v>
      </c>
      <c r="C10" s="12">
        <f>C9+1</f>
        <v>2</v>
      </c>
      <c r="D10" s="4">
        <v>38910</v>
      </c>
      <c r="E10" s="4">
        <v>38910</v>
      </c>
      <c r="F10" s="4">
        <f>SUM(Anchor1:E10)</f>
        <v>80237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67" ht="20.100000000000001" customHeight="1" x14ac:dyDescent="0.25">
      <c r="A11" s="15" t="s">
        <v>6</v>
      </c>
      <c r="B11" s="15" t="s">
        <v>7</v>
      </c>
      <c r="C11" s="12">
        <f t="shared" ref="C11:C57" si="0">C10+1</f>
        <v>3</v>
      </c>
      <c r="D11" s="16">
        <v>276530</v>
      </c>
      <c r="E11" s="16">
        <v>276530</v>
      </c>
      <c r="F11" s="4">
        <f>SUM(Anchor1:E11)</f>
        <v>356767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67" s="15" customFormat="1" ht="20.100000000000001" customHeight="1" x14ac:dyDescent="0.25">
      <c r="A12" s="14" t="s">
        <v>8</v>
      </c>
      <c r="B12" s="11" t="s">
        <v>9</v>
      </c>
      <c r="C12" s="12">
        <f t="shared" si="0"/>
        <v>4</v>
      </c>
      <c r="D12" s="4">
        <v>298876</v>
      </c>
      <c r="E12" s="4">
        <v>298876</v>
      </c>
      <c r="F12" s="4">
        <f>SUM(Anchor1:E12)</f>
        <v>655643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7" ht="20.100000000000001" customHeight="1" x14ac:dyDescent="0.25">
      <c r="A13" s="15" t="s">
        <v>10</v>
      </c>
      <c r="B13" s="15" t="s">
        <v>91</v>
      </c>
      <c r="C13" s="12">
        <f t="shared" si="0"/>
        <v>5</v>
      </c>
      <c r="D13" s="16">
        <v>140459</v>
      </c>
      <c r="E13" s="16">
        <v>140459</v>
      </c>
      <c r="F13" s="4">
        <f>SUM(Anchor1:E13)</f>
        <v>796102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67" ht="39.950000000000003" customHeight="1" x14ac:dyDescent="0.25">
      <c r="A14" s="14" t="s">
        <v>8</v>
      </c>
      <c r="B14" s="14" t="s">
        <v>90</v>
      </c>
      <c r="C14" s="12">
        <f t="shared" si="0"/>
        <v>6</v>
      </c>
      <c r="D14" s="4">
        <v>229159</v>
      </c>
      <c r="E14" s="4">
        <v>229159</v>
      </c>
      <c r="F14" s="4">
        <f>SUM(Anchor1:E14)</f>
        <v>1025261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G14" s="10"/>
      <c r="BH14" s="10"/>
      <c r="BI14" s="10"/>
      <c r="BJ14" s="10"/>
      <c r="BK14" s="10"/>
      <c r="BL14" s="10"/>
      <c r="BM14" s="10"/>
      <c r="BN14" s="10"/>
      <c r="BO14" s="10"/>
    </row>
    <row r="15" spans="1:67" ht="30" customHeight="1" x14ac:dyDescent="0.25">
      <c r="A15" s="11" t="s">
        <v>12</v>
      </c>
      <c r="B15" s="14" t="s">
        <v>13</v>
      </c>
      <c r="C15" s="12">
        <f t="shared" si="0"/>
        <v>7</v>
      </c>
      <c r="D15" s="4">
        <v>172798</v>
      </c>
      <c r="E15" s="4">
        <v>172798</v>
      </c>
      <c r="F15" s="4">
        <f>SUM(Anchor1:E15)</f>
        <v>1198059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67" ht="20.100000000000001" customHeight="1" x14ac:dyDescent="0.25">
      <c r="A16" s="11" t="s">
        <v>12</v>
      </c>
      <c r="B16" s="11" t="s">
        <v>14</v>
      </c>
      <c r="C16" s="12">
        <f t="shared" si="0"/>
        <v>8</v>
      </c>
      <c r="D16" s="4">
        <v>78103</v>
      </c>
      <c r="E16" s="4">
        <v>78103</v>
      </c>
      <c r="F16" s="4">
        <f>SUM(Anchor1:E16)</f>
        <v>1276162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G16" s="10"/>
      <c r="BH16" s="10"/>
      <c r="BI16" s="10"/>
      <c r="BJ16" s="10"/>
      <c r="BK16" s="10"/>
      <c r="BL16" s="10"/>
      <c r="BM16" s="10"/>
      <c r="BN16" s="10"/>
      <c r="BO16" s="10"/>
    </row>
    <row r="17" spans="1:67" ht="20.100000000000001" customHeight="1" x14ac:dyDescent="0.25">
      <c r="A17" s="14" t="s">
        <v>8</v>
      </c>
      <c r="B17" s="15" t="s">
        <v>16</v>
      </c>
      <c r="C17" s="12">
        <f t="shared" si="0"/>
        <v>9</v>
      </c>
      <c r="D17" s="16">
        <v>264210</v>
      </c>
      <c r="E17" s="16">
        <v>264210</v>
      </c>
      <c r="F17" s="4">
        <f>SUM(Anchor1:E17)</f>
        <v>1540372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G17" s="10"/>
      <c r="BH17" s="10"/>
      <c r="BI17" s="10"/>
      <c r="BJ17" s="10"/>
      <c r="BK17" s="10"/>
      <c r="BL17" s="10"/>
      <c r="BM17" s="10"/>
      <c r="BN17" s="10"/>
      <c r="BO17" s="10"/>
    </row>
    <row r="18" spans="1:67" s="15" customFormat="1" ht="30" customHeight="1" x14ac:dyDescent="0.25">
      <c r="A18" s="14" t="s">
        <v>8</v>
      </c>
      <c r="B18" s="14" t="s">
        <v>63</v>
      </c>
      <c r="C18" s="12">
        <f t="shared" si="0"/>
        <v>10</v>
      </c>
      <c r="D18" s="4">
        <v>242770</v>
      </c>
      <c r="E18" s="4">
        <v>242770</v>
      </c>
      <c r="F18" s="4">
        <f>SUM(Anchor1:E18)</f>
        <v>1783142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G18" s="10"/>
      <c r="BH18" s="10"/>
      <c r="BI18" s="10"/>
      <c r="BJ18" s="10"/>
      <c r="BK18" s="10"/>
      <c r="BL18" s="10"/>
      <c r="BM18" s="10"/>
      <c r="BN18" s="10"/>
      <c r="BO18" s="10"/>
    </row>
    <row r="19" spans="1:67" ht="20.100000000000001" customHeight="1" x14ac:dyDescent="0.25">
      <c r="A19" s="11" t="s">
        <v>17</v>
      </c>
      <c r="B19" s="11" t="s">
        <v>18</v>
      </c>
      <c r="C19" s="12">
        <f t="shared" si="0"/>
        <v>11</v>
      </c>
      <c r="D19" s="4">
        <v>115812</v>
      </c>
      <c r="E19" s="4">
        <v>115812</v>
      </c>
      <c r="F19" s="4">
        <f>SUM(Anchor1:E19)</f>
        <v>1898954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G19" s="10"/>
      <c r="BH19" s="10"/>
      <c r="BI19" s="10"/>
      <c r="BJ19" s="10"/>
      <c r="BK19" s="10"/>
      <c r="BL19" s="10"/>
      <c r="BM19" s="10"/>
      <c r="BN19" s="10"/>
      <c r="BO19" s="10"/>
    </row>
    <row r="20" spans="1:67" s="15" customFormat="1" ht="30" customHeight="1" x14ac:dyDescent="0.25">
      <c r="A20" s="14" t="s">
        <v>8</v>
      </c>
      <c r="B20" s="14" t="s">
        <v>62</v>
      </c>
      <c r="C20" s="12">
        <f t="shared" si="0"/>
        <v>12</v>
      </c>
      <c r="D20" s="4">
        <v>151240</v>
      </c>
      <c r="E20" s="4">
        <v>151240</v>
      </c>
      <c r="F20" s="4">
        <f>SUM(Anchor1:E20)</f>
        <v>2050194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ht="20.100000000000001" customHeight="1" x14ac:dyDescent="0.25">
      <c r="A21" s="15" t="s">
        <v>19</v>
      </c>
      <c r="B21" s="15" t="s">
        <v>20</v>
      </c>
      <c r="C21" s="12">
        <f t="shared" si="0"/>
        <v>13</v>
      </c>
      <c r="D21" s="16">
        <v>349178</v>
      </c>
      <c r="E21" s="16">
        <v>349178</v>
      </c>
      <c r="F21" s="4">
        <f>SUM(Anchor1:E21)</f>
        <v>2399372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7" ht="20.100000000000001" customHeight="1" x14ac:dyDescent="0.25">
      <c r="A22" s="15" t="s">
        <v>19</v>
      </c>
      <c r="B22" s="15" t="s">
        <v>92</v>
      </c>
      <c r="C22" s="12">
        <f t="shared" si="0"/>
        <v>14</v>
      </c>
      <c r="D22" s="16">
        <v>120355</v>
      </c>
      <c r="E22" s="16">
        <v>120355</v>
      </c>
      <c r="F22" s="4">
        <f>SUM(Anchor1:E22)</f>
        <v>2519727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ht="20.100000000000001" customHeight="1" x14ac:dyDescent="0.25">
      <c r="A23" s="11" t="s">
        <v>29</v>
      </c>
      <c r="B23" s="11" t="s">
        <v>21</v>
      </c>
      <c r="C23" s="12">
        <f t="shared" si="0"/>
        <v>15</v>
      </c>
      <c r="D23" s="4">
        <v>267823</v>
      </c>
      <c r="E23" s="4">
        <v>267823</v>
      </c>
      <c r="F23" s="4">
        <f>SUM(Anchor1:E23)</f>
        <v>2787550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 s="15" customFormat="1" ht="20.100000000000001" customHeight="1" x14ac:dyDescent="0.25">
      <c r="A24" s="11" t="s">
        <v>22</v>
      </c>
      <c r="B24" s="11" t="s">
        <v>23</v>
      </c>
      <c r="C24" s="12">
        <f t="shared" si="0"/>
        <v>16</v>
      </c>
      <c r="D24" s="4">
        <v>74239</v>
      </c>
      <c r="E24" s="4">
        <v>74239</v>
      </c>
      <c r="F24" s="4">
        <f>SUM(Anchor1:E24)</f>
        <v>2861789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ht="20.100000000000001" customHeight="1" x14ac:dyDescent="0.25">
      <c r="A25" s="11" t="s">
        <v>22</v>
      </c>
      <c r="B25" s="11" t="s">
        <v>24</v>
      </c>
      <c r="C25" s="12">
        <f t="shared" si="0"/>
        <v>17</v>
      </c>
      <c r="D25" s="4">
        <v>390965</v>
      </c>
      <c r="E25" s="4">
        <f>D25-33976</f>
        <v>356989</v>
      </c>
      <c r="F25" s="4">
        <f>SUM(Anchor1:E25)</f>
        <v>3218778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G25" s="10"/>
      <c r="BH25" s="10"/>
      <c r="BI25" s="10"/>
      <c r="BJ25" s="10"/>
      <c r="BK25" s="10"/>
      <c r="BL25" s="10"/>
      <c r="BM25" s="10"/>
      <c r="BN25" s="10"/>
      <c r="BO25" s="10"/>
    </row>
    <row r="26" spans="1:67" ht="20.100000000000001" customHeight="1" x14ac:dyDescent="0.25">
      <c r="A26" s="15" t="s">
        <v>25</v>
      </c>
      <c r="B26" s="15" t="s">
        <v>26</v>
      </c>
      <c r="C26" s="12">
        <f t="shared" si="0"/>
        <v>18</v>
      </c>
      <c r="D26" s="16">
        <v>571004</v>
      </c>
      <c r="E26" s="16">
        <v>571004</v>
      </c>
      <c r="F26" s="4">
        <f>SUM(Anchor1:E26)</f>
        <v>3789782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ht="20.100000000000001" customHeight="1" x14ac:dyDescent="0.25">
      <c r="A27" s="11" t="s">
        <v>27</v>
      </c>
      <c r="B27" s="11" t="s">
        <v>28</v>
      </c>
      <c r="C27" s="12">
        <f t="shared" si="0"/>
        <v>19</v>
      </c>
      <c r="D27" s="4">
        <v>147579</v>
      </c>
      <c r="E27" s="4">
        <f>D27-11527</f>
        <v>136052</v>
      </c>
      <c r="F27" s="4">
        <f>SUM(Anchor1:E27)</f>
        <v>3925834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1:67" s="15" customFormat="1" ht="20.100000000000001" customHeight="1" x14ac:dyDescent="0.25">
      <c r="A28" s="11" t="s">
        <v>29</v>
      </c>
      <c r="B28" s="11" t="s">
        <v>30</v>
      </c>
      <c r="C28" s="12">
        <f t="shared" si="0"/>
        <v>20</v>
      </c>
      <c r="D28" s="4">
        <v>173730</v>
      </c>
      <c r="E28" s="4">
        <f>D28</f>
        <v>173730</v>
      </c>
      <c r="F28" s="4">
        <f>SUM(Anchor1:E28)</f>
        <v>4099564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G28" s="10"/>
      <c r="BH28" s="10"/>
      <c r="BI28" s="10"/>
      <c r="BJ28" s="10"/>
      <c r="BK28" s="10"/>
      <c r="BL28" s="10"/>
      <c r="BM28" s="10"/>
      <c r="BN28" s="10"/>
      <c r="BO28" s="10"/>
    </row>
    <row r="29" spans="1:67" ht="20.100000000000001" customHeight="1" x14ac:dyDescent="0.25">
      <c r="A29" s="14" t="s">
        <v>4</v>
      </c>
      <c r="B29" s="11" t="s">
        <v>31</v>
      </c>
      <c r="C29" s="12">
        <f t="shared" si="0"/>
        <v>21</v>
      </c>
      <c r="D29" s="4">
        <v>254018</v>
      </c>
      <c r="E29" s="4">
        <v>254018</v>
      </c>
      <c r="F29" s="4">
        <f>SUM(Anchor1:E29)</f>
        <v>4353582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G29" s="10"/>
      <c r="BH29" s="10"/>
      <c r="BI29" s="10"/>
      <c r="BJ29" s="10"/>
      <c r="BK29" s="10"/>
      <c r="BL29" s="10"/>
      <c r="BM29" s="10"/>
      <c r="BN29" s="10"/>
      <c r="BO29" s="10"/>
    </row>
    <row r="30" spans="1:67" ht="20.100000000000001" customHeight="1" x14ac:dyDescent="0.25">
      <c r="A30" s="11" t="s">
        <v>22</v>
      </c>
      <c r="B30" s="11" t="s">
        <v>32</v>
      </c>
      <c r="C30" s="12">
        <f t="shared" si="0"/>
        <v>22</v>
      </c>
      <c r="D30" s="4">
        <v>125627</v>
      </c>
      <c r="E30" s="4">
        <f>D30-39774</f>
        <v>85853</v>
      </c>
      <c r="F30" s="4">
        <f>SUM(Anchor1:E30)</f>
        <v>4439435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G30" s="10"/>
      <c r="BH30" s="10"/>
      <c r="BI30" s="10"/>
      <c r="BJ30" s="10"/>
      <c r="BK30" s="10"/>
      <c r="BL30" s="10"/>
      <c r="BM30" s="10"/>
      <c r="BN30" s="10"/>
      <c r="BO30" s="10"/>
    </row>
    <row r="31" spans="1:67" ht="20.100000000000001" customHeight="1" x14ac:dyDescent="0.25">
      <c r="A31" s="11" t="s">
        <v>27</v>
      </c>
      <c r="B31" s="11" t="s">
        <v>33</v>
      </c>
      <c r="C31" s="12">
        <f t="shared" si="0"/>
        <v>23</v>
      </c>
      <c r="D31" s="4">
        <v>139096</v>
      </c>
      <c r="E31" s="4">
        <f>D31-20677</f>
        <v>118419</v>
      </c>
      <c r="F31" s="4">
        <f>SUM(Anchor1:E31)</f>
        <v>4557854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G31" s="10"/>
      <c r="BH31" s="10"/>
      <c r="BI31" s="10"/>
      <c r="BJ31" s="10"/>
      <c r="BK31" s="10"/>
      <c r="BL31" s="10"/>
      <c r="BM31" s="10"/>
      <c r="BN31" s="10"/>
      <c r="BO31" s="10"/>
    </row>
    <row r="32" spans="1:67" ht="20.100000000000001" customHeight="1" x14ac:dyDescent="0.25">
      <c r="A32" s="11" t="s">
        <v>22</v>
      </c>
      <c r="B32" s="11" t="s">
        <v>34</v>
      </c>
      <c r="C32" s="12">
        <f t="shared" si="0"/>
        <v>24</v>
      </c>
      <c r="D32" s="4">
        <v>262340</v>
      </c>
      <c r="E32" s="4">
        <f>D32-37629</f>
        <v>224711</v>
      </c>
      <c r="F32" s="4">
        <f>SUM(Anchor1:E32)</f>
        <v>4782565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G32" s="10"/>
      <c r="BH32" s="10"/>
      <c r="BI32" s="10"/>
      <c r="BJ32" s="10"/>
      <c r="BK32" s="10"/>
      <c r="BL32" s="10"/>
      <c r="BM32" s="10"/>
      <c r="BN32" s="10"/>
      <c r="BO32" s="10"/>
    </row>
    <row r="33" spans="1:67" ht="20.100000000000001" customHeight="1" x14ac:dyDescent="0.25">
      <c r="A33" s="11" t="s">
        <v>22</v>
      </c>
      <c r="B33" s="11" t="s">
        <v>35</v>
      </c>
      <c r="C33" s="12">
        <f t="shared" si="0"/>
        <v>25</v>
      </c>
      <c r="D33" s="4">
        <v>70792</v>
      </c>
      <c r="E33" s="4">
        <v>70792</v>
      </c>
      <c r="F33" s="4">
        <f>SUM(Anchor1:E33)</f>
        <v>4853357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G33" s="10"/>
      <c r="BH33" s="10"/>
      <c r="BI33" s="10"/>
      <c r="BJ33" s="10"/>
      <c r="BK33" s="10"/>
      <c r="BL33" s="10"/>
      <c r="BM33" s="10"/>
      <c r="BN33" s="10"/>
      <c r="BO33" s="10"/>
    </row>
    <row r="34" spans="1:67" ht="20.100000000000001" customHeight="1" x14ac:dyDescent="0.25">
      <c r="A34" s="15" t="s">
        <v>36</v>
      </c>
      <c r="B34" s="15" t="s">
        <v>37</v>
      </c>
      <c r="C34" s="12">
        <f t="shared" si="0"/>
        <v>26</v>
      </c>
      <c r="D34" s="16">
        <v>289841</v>
      </c>
      <c r="E34" s="16">
        <v>252623</v>
      </c>
      <c r="F34" s="4">
        <f>SUM(Anchor1:E34)</f>
        <v>5105980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G34" s="10"/>
      <c r="BH34" s="10"/>
      <c r="BI34" s="10"/>
      <c r="BJ34" s="10"/>
      <c r="BK34" s="10"/>
      <c r="BL34" s="10"/>
      <c r="BM34" s="10"/>
      <c r="BN34" s="10"/>
      <c r="BO34" s="10"/>
    </row>
    <row r="35" spans="1:67" ht="20.100000000000001" customHeight="1" x14ac:dyDescent="0.25">
      <c r="A35" s="11" t="s">
        <v>29</v>
      </c>
      <c r="B35" s="11" t="s">
        <v>38</v>
      </c>
      <c r="C35" s="12">
        <f t="shared" si="0"/>
        <v>27</v>
      </c>
      <c r="D35" s="4">
        <v>442444</v>
      </c>
      <c r="E35" s="4">
        <v>442444</v>
      </c>
      <c r="F35" s="4">
        <f>SUM(Anchor1:E35)</f>
        <v>5548424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G35" s="10"/>
      <c r="BH35" s="10"/>
      <c r="BI35" s="10"/>
      <c r="BJ35" s="10"/>
      <c r="BK35" s="10"/>
      <c r="BL35" s="10"/>
      <c r="BM35" s="10"/>
      <c r="BN35" s="10"/>
      <c r="BO35" s="10"/>
    </row>
    <row r="36" spans="1:67" s="15" customFormat="1" ht="20.100000000000001" customHeight="1" x14ac:dyDescent="0.25">
      <c r="A36" s="11" t="s">
        <v>12</v>
      </c>
      <c r="B36" s="11" t="s">
        <v>39</v>
      </c>
      <c r="C36" s="12">
        <f t="shared" si="0"/>
        <v>28</v>
      </c>
      <c r="D36" s="4">
        <v>129288</v>
      </c>
      <c r="E36" s="4">
        <v>129288</v>
      </c>
      <c r="F36" s="4">
        <f>SUM(Anchor1:E36)</f>
        <v>5677712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ht="20.100000000000001" customHeight="1" x14ac:dyDescent="0.25">
      <c r="A37" s="11" t="s">
        <v>22</v>
      </c>
      <c r="B37" s="11" t="s">
        <v>40</v>
      </c>
      <c r="C37" s="12">
        <f t="shared" si="0"/>
        <v>29</v>
      </c>
      <c r="D37" s="4">
        <v>125694</v>
      </c>
      <c r="E37" s="4">
        <v>125694</v>
      </c>
      <c r="F37" s="4">
        <f>SUM(Anchor1:E37)</f>
        <v>5803406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67" ht="20.100000000000001" customHeight="1" x14ac:dyDescent="0.25">
      <c r="A38" s="11" t="s">
        <v>22</v>
      </c>
      <c r="B38" s="11" t="s">
        <v>41</v>
      </c>
      <c r="C38" s="12">
        <f t="shared" si="0"/>
        <v>30</v>
      </c>
      <c r="D38" s="4">
        <v>186206</v>
      </c>
      <c r="E38" s="4">
        <v>186206</v>
      </c>
      <c r="F38" s="4">
        <f>SUM(Anchor1:E38)</f>
        <v>5989612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67" ht="20.100000000000001" customHeight="1" x14ac:dyDescent="0.25">
      <c r="A39" s="11" t="s">
        <v>22</v>
      </c>
      <c r="B39" s="11" t="s">
        <v>42</v>
      </c>
      <c r="C39" s="12">
        <f t="shared" si="0"/>
        <v>31</v>
      </c>
      <c r="D39" s="4">
        <v>119349</v>
      </c>
      <c r="E39" s="4">
        <f>D39-63578</f>
        <v>55771</v>
      </c>
      <c r="F39" s="4">
        <f>SUM(Anchor1:E39)</f>
        <v>6045383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67" ht="20.100000000000001" customHeight="1" x14ac:dyDescent="0.25">
      <c r="A40" s="11" t="s">
        <v>22</v>
      </c>
      <c r="B40" s="11" t="s">
        <v>43</v>
      </c>
      <c r="C40" s="12">
        <f t="shared" si="0"/>
        <v>32</v>
      </c>
      <c r="D40" s="4">
        <v>123581</v>
      </c>
      <c r="E40" s="4">
        <v>123581</v>
      </c>
      <c r="F40" s="4">
        <f>SUM(Anchor1:E40)</f>
        <v>6168964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67" ht="20.100000000000001" customHeight="1" x14ac:dyDescent="0.25">
      <c r="A41" s="11" t="s">
        <v>22</v>
      </c>
      <c r="B41" s="11" t="s">
        <v>44</v>
      </c>
      <c r="C41" s="12">
        <f t="shared" si="0"/>
        <v>33</v>
      </c>
      <c r="D41" s="4">
        <v>654238</v>
      </c>
      <c r="E41" s="4">
        <f>D41-130128</f>
        <v>524110</v>
      </c>
      <c r="F41" s="4">
        <f>SUM(Anchor1:E41)</f>
        <v>6693074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67" ht="20.100000000000001" customHeight="1" x14ac:dyDescent="0.25">
      <c r="A42" s="11" t="s">
        <v>22</v>
      </c>
      <c r="B42" s="11" t="s">
        <v>45</v>
      </c>
      <c r="C42" s="12">
        <f t="shared" si="0"/>
        <v>34</v>
      </c>
      <c r="D42" s="4">
        <v>75094</v>
      </c>
      <c r="E42" s="4">
        <v>75094</v>
      </c>
      <c r="F42" s="4">
        <f>SUM(Anchor1:E42)</f>
        <v>6768168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67" ht="20.100000000000001" customHeight="1" x14ac:dyDescent="0.25">
      <c r="A43" s="11" t="s">
        <v>22</v>
      </c>
      <c r="B43" s="11" t="s">
        <v>46</v>
      </c>
      <c r="C43" s="12">
        <f t="shared" si="0"/>
        <v>35</v>
      </c>
      <c r="D43" s="4">
        <v>139671</v>
      </c>
      <c r="E43" s="4">
        <v>139671</v>
      </c>
      <c r="F43" s="4">
        <f>SUM(Anchor1:E43)</f>
        <v>6907839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67" ht="20.100000000000001" customHeight="1" x14ac:dyDescent="0.25">
      <c r="A44" s="11" t="s">
        <v>22</v>
      </c>
      <c r="B44" s="11" t="s">
        <v>47</v>
      </c>
      <c r="C44" s="12">
        <f t="shared" si="0"/>
        <v>36</v>
      </c>
      <c r="D44" s="4">
        <v>213759</v>
      </c>
      <c r="E44" s="4">
        <f>D44-59675</f>
        <v>154084</v>
      </c>
      <c r="F44" s="4">
        <f>SUM(Anchor1:E44)</f>
        <v>7061923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67" ht="20.100000000000001" customHeight="1" x14ac:dyDescent="0.25">
      <c r="A45" s="11" t="s">
        <v>12</v>
      </c>
      <c r="B45" s="11" t="s">
        <v>48</v>
      </c>
      <c r="C45" s="12">
        <f t="shared" si="0"/>
        <v>37</v>
      </c>
      <c r="D45" s="4">
        <v>83935</v>
      </c>
      <c r="E45" s="4">
        <v>83935</v>
      </c>
      <c r="F45" s="4">
        <f>SUM(Anchor1:E45)</f>
        <v>7145858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67" ht="20.100000000000001" customHeight="1" x14ac:dyDescent="0.25">
      <c r="A46" s="11" t="s">
        <v>49</v>
      </c>
      <c r="B46" s="11" t="s">
        <v>50</v>
      </c>
      <c r="C46" s="12">
        <f t="shared" si="0"/>
        <v>38</v>
      </c>
      <c r="D46" s="4">
        <v>911372</v>
      </c>
      <c r="E46" s="4">
        <v>911372</v>
      </c>
      <c r="F46" s="4">
        <f>SUM(Anchor1:E46)</f>
        <v>8057230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67" ht="20.100000000000001" customHeight="1" x14ac:dyDescent="0.25">
      <c r="A47" s="11" t="s">
        <v>49</v>
      </c>
      <c r="B47" s="11" t="s">
        <v>51</v>
      </c>
      <c r="C47" s="12">
        <f t="shared" si="0"/>
        <v>39</v>
      </c>
      <c r="D47" s="4">
        <v>125353</v>
      </c>
      <c r="E47" s="4">
        <v>125353</v>
      </c>
      <c r="F47" s="4">
        <f>SUM(Anchor1:E47)</f>
        <v>8182583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67" ht="20.100000000000001" customHeight="1" x14ac:dyDescent="0.25">
      <c r="A48" s="11" t="s">
        <v>49</v>
      </c>
      <c r="B48" s="11" t="s">
        <v>52</v>
      </c>
      <c r="C48" s="12">
        <f t="shared" si="0"/>
        <v>40</v>
      </c>
      <c r="D48" s="4">
        <v>453581</v>
      </c>
      <c r="E48" s="4">
        <v>453581</v>
      </c>
      <c r="F48" s="4">
        <f>SUM(Anchor1:E48)</f>
        <v>8636164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20.100000000000001" customHeight="1" x14ac:dyDescent="0.25">
      <c r="A49" s="11" t="s">
        <v>22</v>
      </c>
      <c r="B49" s="11" t="s">
        <v>53</v>
      </c>
      <c r="C49" s="12">
        <f t="shared" si="0"/>
        <v>41</v>
      </c>
      <c r="D49" s="4">
        <v>251880</v>
      </c>
      <c r="E49" s="4">
        <v>251880</v>
      </c>
      <c r="F49" s="4">
        <f>SUM(Anchor1:E49)</f>
        <v>8888044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s="15" customFormat="1" ht="30" customHeight="1" x14ac:dyDescent="0.25">
      <c r="A50" s="14" t="s">
        <v>8</v>
      </c>
      <c r="B50" s="14" t="s">
        <v>11</v>
      </c>
      <c r="C50" s="12">
        <f t="shared" si="0"/>
        <v>42</v>
      </c>
      <c r="D50" s="4">
        <v>73206</v>
      </c>
      <c r="E50" s="4">
        <v>73206</v>
      </c>
      <c r="F50" s="4">
        <f>SUM(Anchor1:E50)</f>
        <v>8961250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20.100000000000001" customHeight="1" x14ac:dyDescent="0.25">
      <c r="A51" s="11" t="s">
        <v>54</v>
      </c>
      <c r="B51" s="14" t="s">
        <v>55</v>
      </c>
      <c r="C51" s="12">
        <f t="shared" si="0"/>
        <v>43</v>
      </c>
      <c r="D51" s="4">
        <v>260374</v>
      </c>
      <c r="E51" s="4">
        <v>260374</v>
      </c>
      <c r="F51" s="4">
        <f>SUM(Anchor1:E51)</f>
        <v>9221624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ht="20.100000000000001" customHeight="1" x14ac:dyDescent="0.25">
      <c r="A52" s="11" t="s">
        <v>22</v>
      </c>
      <c r="B52" s="11" t="s">
        <v>67</v>
      </c>
      <c r="C52" s="12">
        <f t="shared" si="0"/>
        <v>44</v>
      </c>
      <c r="D52" s="4">
        <v>1609662</v>
      </c>
      <c r="E52" s="4">
        <f>(1695353-19411)-(7703+58577)</f>
        <v>1609662</v>
      </c>
      <c r="F52" s="4">
        <f>SUM(Anchor1:E52)</f>
        <v>10831286</v>
      </c>
      <c r="G52" s="13" t="s">
        <v>75</v>
      </c>
      <c r="H52" s="10"/>
      <c r="I52" s="10"/>
      <c r="J52" s="10"/>
      <c r="K52" s="10"/>
      <c r="L52" s="10"/>
      <c r="M52" s="10"/>
      <c r="N52" s="10"/>
      <c r="O52" s="10"/>
      <c r="P52" s="10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20.100000000000001" customHeight="1" x14ac:dyDescent="0.25">
      <c r="A53" s="11" t="s">
        <v>22</v>
      </c>
      <c r="B53" s="11" t="s">
        <v>67</v>
      </c>
      <c r="C53" s="12">
        <v>44</v>
      </c>
      <c r="D53" s="4">
        <v>614603</v>
      </c>
      <c r="E53" s="4">
        <v>614603</v>
      </c>
      <c r="F53" s="4">
        <f>SUM(Anchor1:E53)</f>
        <v>11445889</v>
      </c>
      <c r="G53" s="18" t="s">
        <v>76</v>
      </c>
      <c r="H53" s="10"/>
      <c r="I53" s="10"/>
      <c r="J53" s="10"/>
      <c r="K53" s="19"/>
      <c r="L53" s="10"/>
      <c r="M53" s="10"/>
      <c r="N53" s="10"/>
      <c r="O53" s="10"/>
      <c r="P53" s="10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20.100000000000001" customHeight="1" x14ac:dyDescent="0.25">
      <c r="A54" s="11" t="s">
        <v>22</v>
      </c>
      <c r="B54" s="11" t="s">
        <v>68</v>
      </c>
      <c r="C54" s="12">
        <f t="shared" si="0"/>
        <v>45</v>
      </c>
      <c r="D54" s="4">
        <v>31972</v>
      </c>
      <c r="E54" s="4">
        <v>22961</v>
      </c>
      <c r="F54" s="4">
        <f>SUM(Anchor1:E54)</f>
        <v>11468850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57" ht="20.100000000000001" customHeight="1" x14ac:dyDescent="0.25">
      <c r="A55" s="11" t="s">
        <v>22</v>
      </c>
      <c r="B55" s="11" t="s">
        <v>70</v>
      </c>
      <c r="C55" s="12">
        <f t="shared" si="0"/>
        <v>46</v>
      </c>
      <c r="D55" s="4">
        <v>171990</v>
      </c>
      <c r="E55" s="4">
        <f>D55-78834</f>
        <v>93156</v>
      </c>
      <c r="F55" s="4">
        <f>SUM(Anchor1:E55)</f>
        <v>11562006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57" ht="20.100000000000001" customHeight="1" x14ac:dyDescent="0.25">
      <c r="A56" s="11" t="s">
        <v>22</v>
      </c>
      <c r="B56" s="11" t="s">
        <v>71</v>
      </c>
      <c r="C56" s="12">
        <f t="shared" si="0"/>
        <v>47</v>
      </c>
      <c r="D56" s="4">
        <v>925378</v>
      </c>
      <c r="E56" s="4">
        <f>D56-350957</f>
        <v>574421</v>
      </c>
      <c r="F56" s="4">
        <f>SUM(Anchor1:E56)</f>
        <v>12136427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57" ht="20.100000000000001" customHeight="1" x14ac:dyDescent="0.25">
      <c r="A57" s="11" t="s">
        <v>56</v>
      </c>
      <c r="B57" s="11" t="s">
        <v>72</v>
      </c>
      <c r="C57" s="12">
        <f t="shared" si="0"/>
        <v>48</v>
      </c>
      <c r="D57" s="4">
        <v>77577</v>
      </c>
      <c r="E57" s="4">
        <v>77577</v>
      </c>
      <c r="F57" s="4">
        <f>SUM(Anchor1:E57)</f>
        <v>12214004</v>
      </c>
      <c r="G57" s="13" t="s">
        <v>85</v>
      </c>
      <c r="H57" s="10"/>
      <c r="I57" s="10"/>
      <c r="J57" s="10"/>
      <c r="K57" s="10"/>
      <c r="L57" s="10"/>
      <c r="M57" s="10"/>
      <c r="N57" s="10"/>
      <c r="O57" s="10"/>
      <c r="P57" s="10"/>
    </row>
    <row r="58" spans="1:57" ht="20.100000000000001" customHeight="1" x14ac:dyDescent="0.25">
      <c r="A58" s="20" t="s">
        <v>73</v>
      </c>
      <c r="B58" s="11"/>
      <c r="C58" s="21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57" ht="20.100000000000001" customHeight="1" x14ac:dyDescent="0.25">
      <c r="A59" s="15" t="s">
        <v>15</v>
      </c>
      <c r="B59" s="15" t="s">
        <v>57</v>
      </c>
      <c r="C59" s="22"/>
      <c r="D59" s="16">
        <v>453454</v>
      </c>
      <c r="E59" s="16"/>
      <c r="F59" s="4">
        <f>SUM(Anchor1:E59)</f>
        <v>12214004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57" ht="20.100000000000001" customHeight="1" x14ac:dyDescent="0.25">
      <c r="A60" s="15" t="s">
        <v>58</v>
      </c>
      <c r="B60" s="15" t="s">
        <v>59</v>
      </c>
      <c r="C60" s="22"/>
      <c r="D60" s="16">
        <v>221208</v>
      </c>
      <c r="E60" s="16"/>
      <c r="F60" s="4">
        <f>SUM(Anchor1:E60)</f>
        <v>12214004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57" s="15" customFormat="1" ht="20.100000000000001" customHeight="1" x14ac:dyDescent="0.25">
      <c r="A61" s="15" t="s">
        <v>60</v>
      </c>
      <c r="B61" s="15" t="s">
        <v>60</v>
      </c>
      <c r="C61" s="22"/>
      <c r="D61" s="16">
        <v>384790</v>
      </c>
      <c r="E61" s="16"/>
      <c r="F61" s="4">
        <f>SUM(Anchor1:E61)</f>
        <v>12214004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57" s="15" customFormat="1" ht="20.100000000000001" customHeight="1" x14ac:dyDescent="0.25">
      <c r="A62" s="23" t="s">
        <v>2</v>
      </c>
      <c r="B62" s="23" t="s">
        <v>64</v>
      </c>
      <c r="C62" s="22"/>
      <c r="D62" s="16">
        <v>81524</v>
      </c>
      <c r="E62" s="16"/>
      <c r="F62" s="4">
        <f>SUM(Anchor1:E62)</f>
        <v>12214004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57" ht="20.100000000000001" customHeight="1" x14ac:dyDescent="0.25">
      <c r="A63" s="23" t="s">
        <v>2</v>
      </c>
      <c r="B63" s="23" t="s">
        <v>65</v>
      </c>
      <c r="C63" s="22"/>
      <c r="D63" s="16">
        <v>96300</v>
      </c>
      <c r="E63" s="16"/>
      <c r="F63" s="4">
        <f>SUM(Anchor1:E63)</f>
        <v>12214004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57" ht="20.100000000000001" customHeight="1" x14ac:dyDescent="0.25">
      <c r="A64" s="23" t="s">
        <v>2</v>
      </c>
      <c r="B64" s="23" t="s">
        <v>66</v>
      </c>
      <c r="C64" s="22"/>
      <c r="D64" s="16">
        <v>25396</v>
      </c>
      <c r="E64" s="16"/>
      <c r="F64" s="4">
        <f>SUM(Anchor1:E64)</f>
        <v>12214004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20.100000000000001" customHeight="1" x14ac:dyDescent="0.25">
      <c r="A65" s="23" t="s">
        <v>22</v>
      </c>
      <c r="B65" s="23" t="s">
        <v>69</v>
      </c>
      <c r="C65" s="22"/>
      <c r="D65" s="16">
        <v>100768</v>
      </c>
      <c r="E65" s="16"/>
      <c r="F65" s="4">
        <f>SUM(Anchor1:E65)</f>
        <v>12214004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20.100000000000001" customHeight="1" x14ac:dyDescent="0.25">
      <c r="A66" s="23" t="s">
        <v>22</v>
      </c>
      <c r="B66" s="23" t="s">
        <v>89</v>
      </c>
      <c r="C66" s="22"/>
      <c r="D66" s="24">
        <v>14746</v>
      </c>
      <c r="E66" s="16"/>
      <c r="F66" s="4">
        <f>SUM(Anchor1:E66)</f>
        <v>12214004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20.100000000000001" customHeight="1" x14ac:dyDescent="0.25">
      <c r="A67" s="25"/>
      <c r="B67" s="1"/>
      <c r="C67" s="1"/>
      <c r="D67" s="26"/>
      <c r="E67" s="26"/>
      <c r="G67" s="10"/>
      <c r="H67" s="10"/>
      <c r="I67" s="10"/>
      <c r="J67" s="10"/>
      <c r="K67" s="10"/>
      <c r="L67" s="10"/>
      <c r="M67" s="10"/>
      <c r="N67" s="10"/>
      <c r="O67" s="10"/>
      <c r="P67" s="10"/>
    </row>
  </sheetData>
  <mergeCells count="1">
    <mergeCell ref="D1:F1"/>
  </mergeCells>
  <conditionalFormatting sqref="F59:F61 F9:F57">
    <cfRule type="cellIs" dxfId="3" priority="5" operator="lessThan">
      <formula>10832646</formula>
    </cfRule>
    <cfRule type="cellIs" dxfId="2" priority="6" operator="greaterThan">
      <formula>10832645</formula>
    </cfRule>
  </conditionalFormatting>
  <conditionalFormatting sqref="F62:F66">
    <cfRule type="cellIs" dxfId="1" priority="1" operator="lessThan">
      <formula>10832646</formula>
    </cfRule>
    <cfRule type="cellIs" dxfId="0" priority="2" operator="greaterThan">
      <formula>10832645</formula>
    </cfRule>
  </conditionalFormatting>
  <pageMargins left="0.7" right="0.7" top="0.5" bottom="0.5" header="0.3" footer="0.3"/>
  <pageSetup scale="48" fitToHeight="0" orientation="portrait" r:id="rId1"/>
  <headerFooter>
    <oddHeader xml:space="preserve">&amp;C&amp;"-,Bold"&amp;12FY2017 CoC Program Funding and Ranking
as Submitted to HUD </oddHeader>
  </headerFooter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Anchor1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Haak</dc:creator>
  <cp:lastModifiedBy>Connie Sanderson</cp:lastModifiedBy>
  <cp:lastPrinted>2017-09-25T15:32:28Z</cp:lastPrinted>
  <dcterms:created xsi:type="dcterms:W3CDTF">2017-08-16T18:17:44Z</dcterms:created>
  <dcterms:modified xsi:type="dcterms:W3CDTF">2017-09-28T17:29:38Z</dcterms:modified>
</cp:coreProperties>
</file>