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C:\Users\15854\OneDrive\Jennifer_One Drive\Monitoring visit forms\2025 Reports\Current Monitor\"/>
    </mc:Choice>
  </mc:AlternateContent>
  <xr:revisionPtr revIDLastSave="0" documentId="8_{3258DF66-7204-4DE5-A121-C35090AD279D}" xr6:coauthVersionLast="47" xr6:coauthVersionMax="47" xr10:uidLastSave="{00000000-0000-0000-0000-000000000000}"/>
  <bookViews>
    <workbookView xWindow="-28920" yWindow="-2505" windowWidth="29040" windowHeight="15720" firstSheet="5" activeTab="5" xr2:uid="{0210086C-1D29-42AE-A2CB-3606BE2A4E0B}"/>
  </bookViews>
  <sheets>
    <sheet name="Title Page" sheetId="1" r:id="rId1"/>
    <sheet name="Assessment HMIS " sheetId="3" r:id="rId2"/>
    <sheet name="Assessment HMIS Part 2" sheetId="5" r:id="rId3"/>
    <sheet name="Coordinated Entry " sheetId="7" r:id="rId4"/>
    <sheet name="Information &amp; Documentation" sheetId="16" r:id="rId5"/>
    <sheet name="Finances" sheetId="17" r:id="rId6"/>
    <sheet name="Project Outcomes " sheetId="4" r:id="rId7"/>
    <sheet name="Folder Review " sheetId="14" r:id="rId8"/>
    <sheet name="Client CM Review " sheetId="11" r:id="rId9"/>
    <sheet name="PIT Participation" sheetId="13" r:id="rId10"/>
    <sheet name="Scoring Page and Final notes " sheetId="12" r:id="rId11"/>
    <sheet name="Scoring Key" sheetId="2" r:id="rId12"/>
    <sheet name="Lookups" sheetId="8" r:id="rId13"/>
  </sheets>
  <externalReferences>
    <externalReference r:id="rId14"/>
  </externalReferences>
  <definedNames>
    <definedName name="_Hlk122435180" localSheetId="7">'Folder Review '!$A$43</definedName>
    <definedName name="_xlnm.Print_Area" localSheetId="1">'Assessment HMIS '!$A$1:$G$30</definedName>
    <definedName name="_xlnm.Print_Area" localSheetId="2">'Assessment HMIS Part 2'!$A$1:$F$51</definedName>
    <definedName name="_xlnm.Print_Area" localSheetId="3">'Coordinated Entry '!$B$1:$G$15</definedName>
    <definedName name="_xlnm.Print_Area" localSheetId="0">'Title Page'!$A$1:$F$33</definedName>
    <definedName name="Table6" localSheetId="5">[1]!Table2[#All]</definedName>
    <definedName name="Table6" localSheetId="4">[1]!Table2[#All]</definedName>
    <definedName name="Table6">Table2[#All]</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2" l="1"/>
  <c r="C5" i="17"/>
  <c r="J5" i="17"/>
  <c r="K5" i="17"/>
  <c r="L5" i="17"/>
  <c r="F5" i="17" s="1"/>
  <c r="E11" i="17"/>
  <c r="E20" i="17" s="1"/>
  <c r="E23" i="17" s="1"/>
  <c r="E12" i="17"/>
  <c r="E13" i="17"/>
  <c r="E14" i="17"/>
  <c r="E15" i="17"/>
  <c r="E16" i="17"/>
  <c r="E17" i="17"/>
  <c r="E18" i="17"/>
  <c r="E19" i="17"/>
  <c r="C4" i="16"/>
  <c r="K9" i="16" s="1"/>
  <c r="L9" i="16" s="1"/>
  <c r="F4" i="16" s="1"/>
  <c r="J9" i="16"/>
  <c r="G13" i="16"/>
  <c r="G15" i="16"/>
  <c r="G20" i="16" s="1"/>
  <c r="G23" i="16" s="1"/>
  <c r="J15" i="16"/>
  <c r="K15" i="16"/>
  <c r="L15" i="16"/>
  <c r="E15" i="16" s="1"/>
  <c r="C16" i="16"/>
  <c r="K16" i="16" s="1"/>
  <c r="L16" i="16" s="1"/>
  <c r="E16" i="16" s="1"/>
  <c r="G16" i="16"/>
  <c r="J16" i="16"/>
  <c r="G18" i="16"/>
  <c r="J18" i="16"/>
  <c r="K18" i="16"/>
  <c r="L18" i="16"/>
  <c r="E18" i="16" s="1"/>
  <c r="I18" i="16" s="1"/>
  <c r="G21" i="16" s="1"/>
  <c r="G19" i="16"/>
  <c r="J19" i="16"/>
  <c r="K19" i="16" s="1"/>
  <c r="L19" i="16" s="1"/>
  <c r="E19" i="16" s="1"/>
  <c r="I19" i="16" s="1"/>
  <c r="C29" i="1"/>
  <c r="I38" i="14" l="1"/>
  <c r="E10" i="7"/>
  <c r="E9" i="7"/>
  <c r="E7" i="7"/>
  <c r="E8" i="7"/>
  <c r="E6" i="7"/>
  <c r="E4" i="7"/>
  <c r="E5" i="7"/>
  <c r="E3" i="7"/>
  <c r="D47" i="5"/>
  <c r="D48" i="5"/>
  <c r="D46" i="5"/>
  <c r="D42" i="5"/>
  <c r="D43" i="5"/>
  <c r="D41" i="5"/>
  <c r="D38" i="5"/>
  <c r="D37" i="5"/>
  <c r="D34" i="5"/>
  <c r="D33" i="5"/>
  <c r="D27" i="5"/>
  <c r="D28" i="5"/>
  <c r="D29" i="5"/>
  <c r="D26" i="5"/>
  <c r="D20" i="5"/>
  <c r="D21" i="5"/>
  <c r="D22" i="5"/>
  <c r="D23" i="5"/>
  <c r="D19" i="5"/>
  <c r="D15" i="5"/>
  <c r="D16" i="5"/>
  <c r="D14" i="5"/>
  <c r="D13" i="5"/>
  <c r="D9" i="5"/>
  <c r="D8" i="5"/>
  <c r="D7" i="5"/>
  <c r="D5" i="5"/>
  <c r="D6" i="5"/>
  <c r="D3" i="5"/>
  <c r="D26" i="3"/>
  <c r="D27" i="3"/>
  <c r="D21" i="3"/>
  <c r="D22" i="3"/>
  <c r="D23" i="3"/>
  <c r="D24" i="3"/>
  <c r="D25" i="3"/>
  <c r="D20" i="3"/>
  <c r="D19" i="3"/>
  <c r="D17" i="3"/>
  <c r="D18" i="3"/>
  <c r="D16" i="3"/>
  <c r="D15" i="3"/>
  <c r="D8" i="3"/>
  <c r="D9" i="3"/>
  <c r="D10" i="3"/>
  <c r="D11" i="3"/>
  <c r="D12" i="3"/>
  <c r="D7" i="3"/>
  <c r="D3" i="3"/>
  <c r="D4" i="3"/>
  <c r="D13" i="3" l="1"/>
  <c r="D49" i="5"/>
  <c r="E5" i="3" l="1"/>
  <c r="E13" i="3"/>
  <c r="M32" i="11" l="1"/>
  <c r="M33" i="11"/>
  <c r="M31" i="11"/>
  <c r="M30" i="11"/>
  <c r="H38" i="14"/>
  <c r="G38" i="14"/>
  <c r="Q29" i="14"/>
  <c r="Q30" i="14"/>
  <c r="Q31" i="14"/>
  <c r="Q28" i="14"/>
  <c r="R20" i="14"/>
  <c r="C41" i="11"/>
  <c r="C39" i="14"/>
  <c r="E13" i="12" s="1"/>
  <c r="F40" i="11"/>
  <c r="G40" i="11" s="1"/>
  <c r="B30" i="11"/>
  <c r="B31" i="11" s="1"/>
  <c r="B32" i="11" s="1"/>
  <c r="B33" i="11" s="1"/>
  <c r="B25" i="11"/>
  <c r="B24" i="11" s="1"/>
  <c r="B23" i="11" s="1"/>
  <c r="B22" i="11" s="1"/>
  <c r="B21" i="11" s="1"/>
  <c r="B20" i="11" s="1"/>
  <c r="M20" i="11"/>
  <c r="M21" i="11"/>
  <c r="M22" i="11"/>
  <c r="M23" i="11"/>
  <c r="M24" i="11"/>
  <c r="M25" i="11"/>
  <c r="M19" i="11"/>
  <c r="M7" i="11"/>
  <c r="M8" i="11"/>
  <c r="M9" i="11"/>
  <c r="M10" i="11"/>
  <c r="M11" i="11"/>
  <c r="M12" i="11"/>
  <c r="M13" i="11"/>
  <c r="M14" i="11"/>
  <c r="M6" i="11"/>
  <c r="R21" i="14"/>
  <c r="R22" i="14"/>
  <c r="R23" i="14"/>
  <c r="Q7" i="14"/>
  <c r="Q8" i="14"/>
  <c r="Q9" i="14"/>
  <c r="Q10" i="14"/>
  <c r="Q11" i="14"/>
  <c r="Q12" i="14"/>
  <c r="Q13" i="14"/>
  <c r="Q14" i="14"/>
  <c r="Q15" i="14"/>
  <c r="Q6" i="14"/>
  <c r="E28" i="3"/>
  <c r="R32" i="14" l="1"/>
  <c r="L38" i="14"/>
  <c r="B19" i="11"/>
  <c r="F3" i="14"/>
  <c r="F17" i="14"/>
  <c r="E14" i="12"/>
  <c r="C16" i="12"/>
  <c r="B16" i="12"/>
  <c r="E12" i="12"/>
  <c r="Q16" i="14" l="1"/>
  <c r="R24" i="14"/>
  <c r="S24" i="14" s="1"/>
  <c r="M26" i="11"/>
  <c r="M15" i="11"/>
  <c r="F20" i="4"/>
  <c r="F21" i="4"/>
  <c r="F22" i="4"/>
  <c r="F23" i="4"/>
  <c r="F24" i="4"/>
  <c r="F25" i="4"/>
  <c r="F26" i="4"/>
  <c r="F27" i="4"/>
  <c r="D19" i="4"/>
  <c r="F19" i="4" s="1"/>
  <c r="G31" i="4"/>
  <c r="G15" i="4"/>
  <c r="D20" i="4"/>
  <c r="D21" i="4"/>
  <c r="D22" i="4"/>
  <c r="D23" i="4"/>
  <c r="D24" i="4"/>
  <c r="D25" i="4"/>
  <c r="D26" i="4"/>
  <c r="D27" i="4"/>
  <c r="C17" i="1"/>
  <c r="F17" i="3"/>
  <c r="F7" i="3"/>
  <c r="F18" i="3"/>
  <c r="F25" i="3"/>
  <c r="F26" i="3"/>
  <c r="F27" i="3"/>
  <c r="F20" i="3"/>
  <c r="F21" i="3"/>
  <c r="F22" i="3"/>
  <c r="F23" i="3"/>
  <c r="F24" i="3"/>
  <c r="F19" i="3"/>
  <c r="F16" i="3"/>
  <c r="F15" i="3"/>
  <c r="F8" i="3"/>
  <c r="F9" i="3"/>
  <c r="F10" i="3"/>
  <c r="F11" i="3"/>
  <c r="F12" i="3"/>
  <c r="F4" i="3"/>
  <c r="F3" i="3"/>
  <c r="E10" i="12" l="1"/>
  <c r="H40" i="11"/>
  <c r="I40" i="11" s="1"/>
  <c r="J40" i="11" s="1"/>
  <c r="E40" i="11" s="1"/>
  <c r="M38" i="14"/>
  <c r="N38" i="14" s="1"/>
  <c r="O38" i="14" s="1"/>
  <c r="F38" i="14" s="1"/>
  <c r="E4" i="12"/>
  <c r="E15" i="12" s="1"/>
  <c r="R16" i="14"/>
  <c r="D30" i="5"/>
  <c r="G35" i="4"/>
  <c r="E11" i="7"/>
  <c r="E14" i="7" s="1"/>
  <c r="E9" i="12" s="1"/>
  <c r="F5" i="3"/>
  <c r="F28" i="3"/>
  <c r="D24" i="5"/>
  <c r="D17" i="5"/>
  <c r="D10" i="5"/>
  <c r="D28" i="3"/>
  <c r="F13" i="3"/>
  <c r="D5" i="3"/>
  <c r="F30" i="3" l="1"/>
  <c r="D50" i="5"/>
  <c r="E8" i="12" s="1"/>
  <c r="D30" i="3"/>
  <c r="E7" i="12" s="1"/>
  <c r="E16" i="12" l="1"/>
  <c r="B13" i="11"/>
  <c r="B14" i="11"/>
  <c r="B8" i="11"/>
  <c r="B11" i="11"/>
  <c r="B12" i="11"/>
  <c r="B10" i="11"/>
  <c r="B7" i="11"/>
  <c r="B9" i="11"/>
</calcChain>
</file>

<file path=xl/sharedStrings.xml><?xml version="1.0" encoding="utf-8"?>
<sst xmlns="http://schemas.openxmlformats.org/spreadsheetml/2006/main" count="621" uniqueCount="366">
  <si>
    <t>Agency Name:</t>
  </si>
  <si>
    <t>Program Name:</t>
  </si>
  <si>
    <t>Grant Identification #</t>
  </si>
  <si>
    <t>Operating Year:</t>
  </si>
  <si>
    <t>The number of HUD Units:</t>
  </si>
  <si>
    <t>The number of HUD Beds:</t>
  </si>
  <si>
    <t>Program Type:</t>
  </si>
  <si>
    <t xml:space="preserve">Grant Amount Total: </t>
  </si>
  <si>
    <t>Leasing</t>
  </si>
  <si>
    <t xml:space="preserve">Rental Assistance </t>
  </si>
  <si>
    <t>Operations</t>
  </si>
  <si>
    <t>Support Services</t>
  </si>
  <si>
    <t>HMIS</t>
  </si>
  <si>
    <t>Administration</t>
  </si>
  <si>
    <t>Agency Representative(s) at review</t>
  </si>
  <si>
    <t>Review Date:</t>
  </si>
  <si>
    <t>Monitoring team at review:</t>
  </si>
  <si>
    <t xml:space="preserve">Total Score </t>
  </si>
  <si>
    <t>Please note that questions highlighted in red are scored as follows:</t>
  </si>
  <si>
    <t>- If the answer is "No," a negative score is given, and the specified amount will be deducted from the total score.</t>
  </si>
  <si>
    <t>- If the answer is "Yes," a zero score is given, and no points will be lost.</t>
  </si>
  <si>
    <t xml:space="preserve">HMIS Privacy/Security:                                                                                                                    </t>
  </si>
  <si>
    <t>Project's Score</t>
  </si>
  <si>
    <t xml:space="preserve">Point Value </t>
  </si>
  <si>
    <t>Score</t>
  </si>
  <si>
    <t>Scoring</t>
  </si>
  <si>
    <t xml:space="preserve">HMIS Participation Consumer Notice is posted in a conspicuous location. </t>
  </si>
  <si>
    <t>Yes= 0
No=-1</t>
  </si>
  <si>
    <t xml:space="preserve"> Has the program attended a new or refresher HMIS training this past year? </t>
  </si>
  <si>
    <t>Yes= 2
No= 0</t>
  </si>
  <si>
    <t xml:space="preserve">Section Total: </t>
  </si>
  <si>
    <t>Max Score = 2
Min Score = -1</t>
  </si>
  <si>
    <t xml:space="preserve">COC Policy Binder :                                                                                                                    </t>
  </si>
  <si>
    <t xml:space="preserve">Agency policy for client privacy in HMIS </t>
  </si>
  <si>
    <t>The agency has a documented process to ensure that first and last names are correctly spelled and that the DOB is accurate. Are all staff informed?</t>
  </si>
  <si>
    <t xml:space="preserve">Agency procedure with an organized exit process includes proper communication of the discharged destination in the file. </t>
  </si>
  <si>
    <t>The agency has a documents process to ensure that first and last names are correctly spelled and that the DOB is accurate. Are all staff informed?</t>
  </si>
  <si>
    <t xml:space="preserve">Policies/procedures for use of client data generated from HMIS </t>
  </si>
  <si>
    <t>Agency policy and procedures for the secure storage and disposal of client information, covering both physical records and electronic data. Policies should detail safeguards in place to protect the confidentiality of clients’ personally identifiable information, record-retention requirements, and secure disposal methods for all types of client records.</t>
  </si>
  <si>
    <t>Max Score = 0
Min Score = -6</t>
  </si>
  <si>
    <t>Client Consent and Release of Information (ROI)</t>
  </si>
  <si>
    <t xml:space="preserve">Is the agency using the current (6/17/2021) HMIS ROI? </t>
  </si>
  <si>
    <t xml:space="preserve">Is the agency using the current HMIS ROI addendum  (dated 4/19/2024 or later) ? </t>
  </si>
  <si>
    <t>The Agency has a written policy for all clients to confirm homelessness.</t>
  </si>
  <si>
    <t>Yes= 0
No=-3</t>
  </si>
  <si>
    <t xml:space="preserve">The Agency has a written policy for documenting client disability. </t>
  </si>
  <si>
    <t>A policy states: Person(s) with lived experience are on the Board of Directors or involved in other policy-making groups.</t>
  </si>
  <si>
    <t xml:space="preserve">The program has a formal procedure in place for terminating assistance to participants. </t>
  </si>
  <si>
    <t xml:space="preserve">A policy states that participants are not required to participate in inherently religious activities. </t>
  </si>
  <si>
    <t xml:space="preserve">A policy states that participants cannot be denied benefits/services based on religion. </t>
  </si>
  <si>
    <t>A policy/procedure identifies a staff person designated as an educational liaison that will ensure children are enrolled in school, connected to Head Start, Part C of the Disabilities Act.</t>
  </si>
  <si>
    <t>A policy that states the age and gender of a child under age 18 is not used as a basis for denying any family’s admission to the program.</t>
  </si>
  <si>
    <t xml:space="preserve">Is there evidence that the recipient has implemented procedures to ensure availability of information on the existence and locations of facilities and services accessible to persons with disabilities?”  
</t>
  </si>
  <si>
    <t xml:space="preserve">Does the recipient have written policies to comply with non-discrimination, Equal Opportunity &amp; Fair Housing regulations in providing services? </t>
  </si>
  <si>
    <t>The agency has a procedure for file reviews, action plans, and a timeline for correcting file deficiencies.</t>
  </si>
  <si>
    <t>Max Score = 2
Min Score = -17</t>
  </si>
  <si>
    <t xml:space="preserve">Page Total </t>
  </si>
  <si>
    <t>Max Score = 2
Min Score = -28</t>
  </si>
  <si>
    <t xml:space="preserve">HMIS Data Intake and Exit :                                                                                                                    </t>
  </si>
  <si>
    <t xml:space="preserve">Using the paper HMIS intake data collection forms which align with the 2024 or 2026 Data Standards intake form. </t>
  </si>
  <si>
    <t>The agency is actively monitoring program participation entries of clients. 80% of entries for all household members are completed in HMIS within 72 hours. *</t>
  </si>
  <si>
    <t xml:space="preserve">There is congruity between the case record responses based on the applicable homeless definition. (Is the client homeless? Has housing status and prior living situation been completed appropriately?) </t>
  </si>
  <si>
    <t xml:space="preserve">Income, non-cash benefits, and health insurance are updated at least annually and at exit. </t>
  </si>
  <si>
    <t>4A</t>
  </si>
  <si>
    <t>90% of discharge destination data is appropriately entered into HMIS on the exit screen note section.</t>
  </si>
  <si>
    <t xml:space="preserve">HMIS active client list matches the Project’s active client list 100% (within 72 hours before the site visit) </t>
  </si>
  <si>
    <t xml:space="preserve"> APR 6d  Chronic Homelessness </t>
  </si>
  <si>
    <t>Max Score = 6
Min Score = -4</t>
  </si>
  <si>
    <t xml:space="preserve"> APR 6a to 6c (1 pt for each 0%)
 20b &amp; 21 (1 pt for each if the client doesn’t know &amp; data not collected = 0)</t>
  </si>
  <si>
    <t xml:space="preserve">6a DQ Personally Identifiable Information         </t>
  </si>
  <si>
    <t xml:space="preserve">Name </t>
  </si>
  <si>
    <t>Yes= 1
No= 0</t>
  </si>
  <si>
    <t>Social Security Number (At least last 4 digits)</t>
  </si>
  <si>
    <t xml:space="preserve">Date of Birth </t>
  </si>
  <si>
    <t xml:space="preserve">Race and Ethnicity </t>
  </si>
  <si>
    <t>Max Score =3
Min Score = 0</t>
  </si>
  <si>
    <t xml:space="preserve">
6b Universal Data Elements (5 pts)                                                                                                             </t>
  </si>
  <si>
    <t xml:space="preserve">Veterans Status </t>
  </si>
  <si>
    <t xml:space="preserve">Project Start Date </t>
  </si>
  <si>
    <t xml:space="preserve">Relationship to Head of Household </t>
  </si>
  <si>
    <t>Enrollment CoC (NY-500)</t>
  </si>
  <si>
    <t xml:space="preserve">Disabling Condition </t>
  </si>
  <si>
    <t>Max Score = 5
Min Score = 0</t>
  </si>
  <si>
    <t xml:space="preserve">      6c Income &amp; Housing Data Quality (4 pts)                                                                                                       </t>
  </si>
  <si>
    <t xml:space="preserve">Destination </t>
  </si>
  <si>
    <t xml:space="preserve">Income &amp; Sources at Start </t>
  </si>
  <si>
    <t xml:space="preserve">Income &amp; Sources at Annual Assessment </t>
  </si>
  <si>
    <t xml:space="preserve">Income &amp; Sources at Exit </t>
  </si>
  <si>
    <t>Max Score = 4
Min Score = 0</t>
  </si>
  <si>
    <t xml:space="preserve">      20b Non-Cash Benefits (4 pts)  &amp; 21 Health Insurance (6 pts)                                                                                                     </t>
  </si>
  <si>
    <t>Non-cash client doesn’t know/Prefers not to answer</t>
  </si>
  <si>
    <t>1A</t>
  </si>
  <si>
    <t xml:space="preserve">Start </t>
  </si>
  <si>
    <t>1B</t>
  </si>
  <si>
    <t xml:space="preserve">Exit </t>
  </si>
  <si>
    <t>Non-cash client data not collected</t>
  </si>
  <si>
    <t>Health Insurance client doesn’t know/Prefers not to answer</t>
  </si>
  <si>
    <t>2A</t>
  </si>
  <si>
    <t>2B</t>
  </si>
  <si>
    <t>Annual</t>
  </si>
  <si>
    <t>2C</t>
  </si>
  <si>
    <t>Health Insurance data not collected</t>
  </si>
  <si>
    <t>3A</t>
  </si>
  <si>
    <t>3B</t>
  </si>
  <si>
    <t>Max Score = 10
Min Score = 0</t>
  </si>
  <si>
    <t>Max Score = 30
Min Score = -4</t>
  </si>
  <si>
    <t>Possible points (+30 -10) Section Point totals</t>
  </si>
  <si>
    <t xml:space="preserve">*This year's score will still be based only on Head of Household. Next year's score will include all household members. For your information we will also show you the percentage for timely entry of all household members. </t>
  </si>
  <si>
    <t>CE</t>
  </si>
  <si>
    <t xml:space="preserve">Coordinated Entry                                                                                                                 </t>
  </si>
  <si>
    <t xml:space="preserve">Have 100% of Head of Households have entered the program via the prioritization list? </t>
  </si>
  <si>
    <t>%</t>
  </si>
  <si>
    <t xml:space="preserve">Do 75% of clients referred from the prioritization list to the Project have entry dates? </t>
  </si>
  <si>
    <t xml:space="preserve">100% of clients have a prioritization list referral follow-up note in the client’s HMIS file within 14 days of referral. </t>
  </si>
  <si>
    <t xml:space="preserve">The average time from referral to project entry is 14 days, regardless of RRH or PSH </t>
  </si>
  <si>
    <t xml:space="preserve">Days </t>
  </si>
  <si>
    <t>The average number of days from program entry to housed (PSH within 45 days, RRH within 30 days) *</t>
  </si>
  <si>
    <t xml:space="preserve">Less than 20% of participants that have entered the project from the prioritization list have been exited without being housed. </t>
  </si>
  <si>
    <t xml:space="preserve">Less than 10% of clients referred from the prioritization list to the Project have rejected this Project. </t>
  </si>
  <si>
    <t>Yes= 3
No= 0</t>
  </si>
  <si>
    <t xml:space="preserve">Less than 10% of this Project’s referrals from the prioritization list have rejected the client. </t>
  </si>
  <si>
    <t>Max Score = 12
Min Score = -4</t>
  </si>
  <si>
    <t>*note explaining 5</t>
  </si>
  <si>
    <t>Max Score = 12
Min Score = -3</t>
  </si>
  <si>
    <t>Possible points (+12 -3) Section Point totals</t>
  </si>
  <si>
    <t xml:space="preserve">Information / Documentation                                                                                                                  </t>
  </si>
  <si>
    <r>
      <t>Scoring</t>
    </r>
    <r>
      <rPr>
        <sz val="11"/>
        <color theme="1"/>
        <rFont val="Aptos Narrow"/>
        <family val="2"/>
        <scheme val="minor"/>
      </rPr>
      <t xml:space="preserve"> (Points)</t>
    </r>
  </si>
  <si>
    <t xml:space="preserve">Utilization rate of in-project? (Units) </t>
  </si>
  <si>
    <t>Amount of Units Funded</t>
  </si>
  <si>
    <t xml:space="preserve">Average Amount Utilized </t>
  </si>
  <si>
    <t>Average Unit Utilization Rate to Date</t>
  </si>
  <si>
    <t>-8 to 5 points</t>
  </si>
  <si>
    <t xml:space="preserve">100% + (5 points) </t>
  </si>
  <si>
    <t xml:space="preserve">January Households </t>
  </si>
  <si>
    <t>100% (4 points)</t>
  </si>
  <si>
    <t xml:space="preserve">99%- 95% (3 points) </t>
  </si>
  <si>
    <t xml:space="preserve">April Households </t>
  </si>
  <si>
    <t>94%-90% (1 points)</t>
  </si>
  <si>
    <t>89% - 80% (-3 point)</t>
  </si>
  <si>
    <t xml:space="preserve">July Households </t>
  </si>
  <si>
    <t xml:space="preserve"> 79% and below (- 8 points) </t>
  </si>
  <si>
    <t xml:space="preserve">October Households </t>
  </si>
  <si>
    <t xml:space="preserve">Is a lead-based paint certificate on file for projects working with family files </t>
  </si>
  <si>
    <t xml:space="preserve">Supportive Housing Assessments </t>
  </si>
  <si>
    <t xml:space="preserve">Number of Heads of Household </t>
  </si>
  <si>
    <t xml:space="preserve">Number of Completed Supportive Housing Assessments </t>
  </si>
  <si>
    <t xml:space="preserve">Percentage of housing assessment completed during project year (the number of completed assessments divided by the number of clients equals 95%) </t>
  </si>
  <si>
    <t xml:space="preserve">All Clients that have been in the Project for over a year have an updated housing assessment completed during the project year (the number of completed assessments divided by the number of clients with a year plus in the projects equals 95%) </t>
  </si>
  <si>
    <t xml:space="preserve">K18&lt;100 </t>
  </si>
  <si>
    <t xml:space="preserve">Acuity Index </t>
  </si>
  <si>
    <t xml:space="preserve">Number of Completed Acuity Index </t>
  </si>
  <si>
    <t>Bonus Points</t>
  </si>
  <si>
    <t xml:space="preserve">Percentage of Acuity Index completed during project year (the number of completed Acuity Index divided by the number of clients equals 95%) </t>
  </si>
  <si>
    <t xml:space="preserve">All Clients that have been in the Project for over a year have an updated acuity index completed during the project year (the number of completed assessments divided by the number of clients with a year plus in the projects equals 95%) </t>
  </si>
  <si>
    <t>Max Score = 13
Min Score = -9</t>
  </si>
  <si>
    <t>Acuity Index Bonus Total:</t>
  </si>
  <si>
    <t>101%-110%=1                                                                111%-119%=2                                                                      120%+ =3</t>
  </si>
  <si>
    <t>Max Score = 6        Min Score = 0</t>
  </si>
  <si>
    <t>Max Score = 19
Min Score = -9</t>
  </si>
  <si>
    <r>
      <t xml:space="preserve">Possible points (+19 </t>
    </r>
    <r>
      <rPr>
        <b/>
        <sz val="10"/>
        <color rgb="FFFF0000"/>
        <rFont val="Calibri"/>
        <family val="2"/>
      </rPr>
      <t>-9</t>
    </r>
    <r>
      <rPr>
        <b/>
        <sz val="10"/>
        <color theme="1"/>
        <rFont val="Calibri"/>
        <family val="2"/>
      </rPr>
      <t>) Section Point totals</t>
    </r>
  </si>
  <si>
    <t>tour a unit</t>
  </si>
  <si>
    <t>interview a participants</t>
  </si>
  <si>
    <t>Finances</t>
  </si>
  <si>
    <t xml:space="preserve">Drawdown of Funds </t>
  </si>
  <si>
    <t xml:space="preserve">Amount of Funds Requested </t>
  </si>
  <si>
    <t xml:space="preserve">Amount of Funds Spent </t>
  </si>
  <si>
    <t>100% (11 points)
99%- 95% (7 points) 
94%-90% (3 points)
89% - 80% (-1 point)
79% and below (- 5 points)</t>
  </si>
  <si>
    <t>Max Score = 11                 Min Score = -5</t>
  </si>
  <si>
    <t>Financial Documentation</t>
  </si>
  <si>
    <t xml:space="preserve"> Grantee has written procedures covering the recording of transactions, an accounting manual and a chart of accounts? (If yes, attach a copy to this Exhibit, if feasible) (-1)</t>
  </si>
  <si>
    <t>Yes= 0                      No= -1</t>
  </si>
  <si>
    <t>If the grantee has written policy Manual: does it provide guidelines for controlling expenditures, such as purchasing requirements and travel authorizations? (-1 Point) [24 CFR 576.57 (b); 24 CFR 85.2]</t>
  </si>
  <si>
    <t>Grantee has written procedures regarding the maintenance of accounting records for the required number of years? (-1 Point) [24 CFR 576.57 (b); 24 CFR 85.20]</t>
  </si>
  <si>
    <t>IF(ISBLANK(D12),"",)))</t>
  </si>
  <si>
    <t xml:space="preserve">Grantee’s fiscal records and valuables are secured in a limited-access area?(-1) [24 CFR 576.57 (b); 24 CFR 85.20] </t>
  </si>
  <si>
    <t>Evidence that staff duties are separated so no one individual has complete authority over an entire financial transaction? (-1 Point) [24 CFR 576.57 (b); 24 CFR 85.20]</t>
  </si>
  <si>
    <t>Grantee has written policies for procurement. (If the Agency has written policies, obtain copy for the files; otherwise, describe the Agency’s policy (-1 Point ).</t>
  </si>
  <si>
    <t>Has the grantee developed standards for avoiding conflict of interest in carrying out activities funded by federal grants dollars?    (-1 Point)</t>
  </si>
  <si>
    <t>Employees are required to sign a statement indicating that they have read the policy and will comply?  (If yes, obtain copy for the files, otherwise, describe the Agency’s policy.) (-1 Point)</t>
  </si>
  <si>
    <t xml:space="preserve"> A copy of most recent audited financial statement has been reviewed. (-1 Point) </t>
  </si>
  <si>
    <t>Max Score=  0          Min Score= -9</t>
  </si>
  <si>
    <t>Page Total</t>
  </si>
  <si>
    <t>Max Score = 11        Min Score = -14</t>
  </si>
  <si>
    <t>*Please note best practice is to draw down monthly. HUD states draw downs should be completed quarterly at minimum</t>
  </si>
  <si>
    <t>Project Outcomes</t>
  </si>
  <si>
    <t>Project %</t>
  </si>
  <si>
    <t>Community Benchmarks</t>
  </si>
  <si>
    <t>All CoC% for Project APR year</t>
  </si>
  <si>
    <t>All PSH/RRH/TH % For Project APR Year</t>
  </si>
  <si>
    <t>Total Points</t>
  </si>
  <si>
    <t>(APR 2024)</t>
  </si>
  <si>
    <t>Participants exit to or remain in permanent Housing (2 points for each % reached or at or above)</t>
  </si>
  <si>
    <t>* INCREASE</t>
  </si>
  <si>
    <r>
      <rPr>
        <b/>
        <sz val="12"/>
        <color theme="1"/>
        <rFont val="Times New Roman"/>
        <family val="1"/>
      </rPr>
      <t xml:space="preserve"> </t>
    </r>
    <r>
      <rPr>
        <b/>
        <sz val="12"/>
        <color theme="1"/>
        <rFont val="Calibri"/>
        <family val="2"/>
      </rPr>
      <t>Participants have employment income in the program year (1 point for each % reached or at or above)</t>
    </r>
  </si>
  <si>
    <t>Participants have non-employment income in the program year (1 point for each % reached or at or above)</t>
  </si>
  <si>
    <r>
      <rPr>
        <b/>
        <sz val="12"/>
        <color theme="1"/>
        <rFont val="Times New Roman"/>
        <family val="1"/>
      </rPr>
      <t xml:space="preserve"> </t>
    </r>
    <r>
      <rPr>
        <b/>
        <sz val="12"/>
        <color theme="1"/>
        <rFont val="Calibri"/>
        <family val="2"/>
      </rPr>
      <t>Participants with no income (2 points for each % reached or at or below)</t>
    </r>
  </si>
  <si>
    <t>Participants have obtained non-cash benefits (2 points for each % reached or at or above)</t>
  </si>
  <si>
    <t>Participants have health insurance (2 points for each % reached or at or above)</t>
  </si>
  <si>
    <t>Participants increase employment income (1 point for each % reached or at or above)</t>
  </si>
  <si>
    <t>Participants increased non-employment income in the program year (1 point for each % reached or at or above)</t>
  </si>
  <si>
    <t>Participants exited with an increase of non-employment income (1 point for each % reached or at or above)</t>
  </si>
  <si>
    <t>*INCREASE</t>
  </si>
  <si>
    <t>* NEED EXPLANATIONS SUCH AS BELOW THE NEXT TABLE</t>
  </si>
  <si>
    <t xml:space="preserve">Points for Section 1 </t>
  </si>
  <si>
    <t xml:space="preserve">Increase or Decrease year over year. </t>
  </si>
  <si>
    <t>% increase or decrease</t>
  </si>
  <si>
    <r>
      <rPr>
        <b/>
        <sz val="12"/>
        <color theme="1"/>
        <rFont val="Times New Roman"/>
        <family val="1"/>
      </rPr>
      <t xml:space="preserve"> </t>
    </r>
    <r>
      <rPr>
        <b/>
        <sz val="12"/>
        <color theme="1"/>
        <rFont val="Calibri"/>
        <family val="2"/>
      </rPr>
      <t xml:space="preserve">Participants exit to or remain in permanent Housing. </t>
    </r>
  </si>
  <si>
    <t>Participants have employment income in the program year.</t>
  </si>
  <si>
    <t>Participants have non-employment income in the program year.</t>
  </si>
  <si>
    <r>
      <rPr>
        <b/>
        <sz val="12"/>
        <color theme="1"/>
        <rFont val="Times New Roman"/>
        <family val="1"/>
      </rPr>
      <t xml:space="preserve"> </t>
    </r>
    <r>
      <rPr>
        <b/>
        <sz val="12"/>
        <color theme="1"/>
        <rFont val="Calibri"/>
        <family val="2"/>
      </rPr>
      <t xml:space="preserve">Participants with no income </t>
    </r>
  </si>
  <si>
    <t>Participants have obtained non-cash benefits.</t>
  </si>
  <si>
    <t>Participants have health insurance.</t>
  </si>
  <si>
    <r>
      <rPr>
        <b/>
        <sz val="12"/>
        <color theme="1"/>
        <rFont val="Times New Roman"/>
        <family val="1"/>
      </rPr>
      <t xml:space="preserve"> </t>
    </r>
    <r>
      <rPr>
        <b/>
        <sz val="12"/>
        <color theme="1"/>
        <rFont val="Calibri"/>
        <family val="2"/>
      </rPr>
      <t>Participants increase employment income.</t>
    </r>
  </si>
  <si>
    <t xml:space="preserve">Participants’ non-employment income increased in the program year. </t>
  </si>
  <si>
    <t xml:space="preserve">Participants exited with an increase in non-employment income. </t>
  </si>
  <si>
    <t>Projects will get 1 point for every 1% increase, with a maximum of 5 points under the community benchmark.</t>
  </si>
  <si>
    <t>Points for Section 2</t>
  </si>
  <si>
    <t>Projects will get 1 point taken off for every 1% decrease under the community benchmark, with a maximum of 5 points taken off under the community benchmark.</t>
  </si>
  <si>
    <t>Projects at or above the community benchmark for FY24 will receive 5 points, and projects at or above the community benchmark for FY24 and FY23 will receive two bonus points.</t>
  </si>
  <si>
    <r>
      <t xml:space="preserve">Possible Points for Section 1. A total of </t>
    </r>
    <r>
      <rPr>
        <b/>
        <sz val="9"/>
        <color theme="1"/>
        <rFont val="Calibri"/>
        <family val="2"/>
      </rPr>
      <t>39</t>
    </r>
    <r>
      <rPr>
        <sz val="9"/>
        <color theme="1"/>
        <rFont val="Calibri"/>
        <family val="2"/>
      </rPr>
      <t xml:space="preserve"> Positive Points</t>
    </r>
  </si>
  <si>
    <t xml:space="preserve">Total Points for Sections 1 and 2 </t>
  </si>
  <si>
    <r>
      <t xml:space="preserve">Possible Points for Section 2: a total of </t>
    </r>
    <r>
      <rPr>
        <b/>
        <sz val="9"/>
        <color theme="1"/>
        <rFont val="Calibri"/>
        <family val="2"/>
      </rPr>
      <t>63</t>
    </r>
    <r>
      <rPr>
        <sz val="9"/>
        <color theme="1"/>
        <rFont val="Calibri"/>
        <family val="2"/>
      </rPr>
      <t xml:space="preserve"> Positive Points/</t>
    </r>
    <r>
      <rPr>
        <sz val="9"/>
        <color rgb="FFFF0000"/>
        <rFont val="Calibri"/>
        <family val="2"/>
      </rPr>
      <t>45 Negative Points</t>
    </r>
  </si>
  <si>
    <t xml:space="preserve">HUD CoC File review Eligibility and Documentation </t>
  </si>
  <si>
    <t>Client folder Check minimum of 10% of caseload</t>
  </si>
  <si>
    <t>HUD standard for School?</t>
  </si>
  <si>
    <t xml:space="preserve">Number of Case Files Reviewed: </t>
  </si>
  <si>
    <t xml:space="preserve">Active Clients </t>
  </si>
  <si>
    <t>Homeless Doc</t>
  </si>
  <si>
    <t>Disability Doc (PSH only)</t>
  </si>
  <si>
    <t>Head of Household has received a copy of the Emergency Transfer Policy and VAWA (example: signature page in the file)</t>
  </si>
  <si>
    <t>The client’s Name matches the lease</t>
  </si>
  <si>
    <t>Household composition</t>
  </si>
  <si>
    <t>Photo ID (head of Household)</t>
  </si>
  <si>
    <t xml:space="preserve"> SSA Card (for all family members)</t>
  </si>
  <si>
    <t xml:space="preserve"> Birth Certificate (for all family members)</t>
  </si>
  <si>
    <t>School Attendance Record (for all school age family members) example: quarterly report cards</t>
  </si>
  <si>
    <t>Annual Assessment Income Certification (2)</t>
  </si>
  <si>
    <t>Tenant Rent Calculation (2)</t>
  </si>
  <si>
    <t>Annual Lease (2)</t>
  </si>
  <si>
    <t>Annual Inspection (2)</t>
  </si>
  <si>
    <t>*EXPLANATION OF HOW CHOSEN AND USE A FORMULA TO MAKE TRULY RANDOM (EXPLAIN 1 OFFS)</t>
  </si>
  <si>
    <r>
      <rPr>
        <b/>
        <sz val="12"/>
        <color theme="1"/>
        <rFont val="Times New Roman"/>
        <family val="1"/>
      </rPr>
      <t xml:space="preserve">   </t>
    </r>
    <r>
      <rPr>
        <b/>
        <sz val="12"/>
        <color theme="1"/>
        <rFont val="Calibri"/>
        <family val="2"/>
      </rPr>
      <t> </t>
    </r>
  </si>
  <si>
    <t xml:space="preserve">Total Number of Ns </t>
  </si>
  <si>
    <t xml:space="preserve">Exited Clients </t>
  </si>
  <si>
    <t xml:space="preserve">For Exited Clients does a review of these client files show that minimum due process requirements were followed for termination? </t>
  </si>
  <si>
    <t xml:space="preserve">Clients with missing documentation from previous year's monitoring was documentation corrected? </t>
  </si>
  <si>
    <t>Missing Homeless Doc</t>
  </si>
  <si>
    <t>Missing Disability Doc (PSH only)</t>
  </si>
  <si>
    <t>Missing the client’s Name matches the lease</t>
  </si>
  <si>
    <t>Missing household composition</t>
  </si>
  <si>
    <t>Missing Photo ID (head of Household)</t>
  </si>
  <si>
    <t xml:space="preserve"> Missing SSA Card (for all family members)</t>
  </si>
  <si>
    <t>Missing Annual Assessment Income Certification (2)</t>
  </si>
  <si>
    <t>Missing Tenant Rent Calculation (2)</t>
  </si>
  <si>
    <t>Missing Annual Lease (2)</t>
  </si>
  <si>
    <t>Missing Annual Inspection (2)</t>
  </si>
  <si>
    <t xml:space="preserve">*Please note 10% of files, or a minimum of 4, are chosen randomly from participants enrolled or exited during the project year. If there are not enough eligible files from participants enrolled at least three months before the end of the project year, additional files will be requested from participants enrolled before the project year under review. To ensure random selection, each qualifying file is assigned a unique number (from 1 up to the total number of files). These numbers are then input into a random number picker app. The numbers selected by the app determine which files are chosen-the files corresponding to those selected numbers are the final selections. Files found deficient in the previous monitor are requested again the next year, unless exited prior to the previous year's monitor date. </t>
  </si>
  <si>
    <t xml:space="preserve">Notes about Files </t>
  </si>
  <si>
    <r>
      <rPr>
        <sz val="7"/>
        <color theme="1"/>
        <rFont val="Times New Roman"/>
        <family val="1"/>
      </rPr>
      <t xml:space="preserve">   </t>
    </r>
    <r>
      <rPr>
        <sz val="10"/>
        <color theme="1"/>
        <rFont val="Calibri"/>
        <family val="2"/>
      </rPr>
      <t> </t>
    </r>
  </si>
  <si>
    <t xml:space="preserve">Points for File review  </t>
  </si>
  <si>
    <t xml:space="preserve">Percentage of Documents Present </t>
  </si>
  <si>
    <t>(1) A checked box indicates the client has this information.</t>
  </si>
  <si>
    <t xml:space="preserve">(2)- For total points, you must have the document for every year the client is housed in the Project. This includes the first year of the client being housed in the Project. </t>
  </si>
  <si>
    <t>** The file review section will be scored using a sliding scale rubric. </t>
  </si>
  <si>
    <t xml:space="preserve"> Points will be awarded according to the overall percentage of required documents that were present in the audited files:</t>
  </si>
  <si>
    <t>100% of documents present</t>
  </si>
  <si>
    <t xml:space="preserve"> points </t>
  </si>
  <si>
    <t xml:space="preserve">90-99% of documents present </t>
  </si>
  <si>
    <t>80-89% of documents present</t>
  </si>
  <si>
    <t>70-79% of documents present</t>
  </si>
  <si>
    <t>60-69% of documents present</t>
  </si>
  <si>
    <t>50-59% of documents present</t>
  </si>
  <si>
    <t>40-49% of documents present</t>
  </si>
  <si>
    <t>30-39% of documents present</t>
  </si>
  <si>
    <t>29-0% of documents present</t>
  </si>
  <si>
    <t xml:space="preserve">HUD CoC File review of Case Management </t>
  </si>
  <si>
    <t>Number of Case Files Reviewed:</t>
  </si>
  <si>
    <t>Has the program participant created or updated a Service Plan within the past 12 months?</t>
  </si>
  <si>
    <t xml:space="preserve">Are notes in the Case Notes in the case plan tab? </t>
  </si>
  <si>
    <t xml:space="preserve">Are notes in the Case Plan tab broken down by goal? </t>
  </si>
  <si>
    <t>Does the program participant’s Service Plan contain specific Goals that will assist them with obtaining and maintaining Housing?</t>
  </si>
  <si>
    <t>Is there evidence in the program participant’s previous 12 months of case/progress notes that program staff is providing services, making referrals, or having conversations about behaviors or actions that will assist the program participant with achieving their Goals?</t>
  </si>
  <si>
    <t>Do the Goals in the program participant’s Service Plan correspond with the information in the program participant’s Supportive Housing Assessment?</t>
  </si>
  <si>
    <t>Does the program participant’s most recent Acuity Index score correspond with the information in the program participant’s most recent case/progress notes?</t>
  </si>
  <si>
    <t>Supportive Housing Assessment (2)</t>
  </si>
  <si>
    <t>Acuity index (2)</t>
  </si>
  <si>
    <t>*EXPLANATION OF HOW THEY ARE CHOSEN USING A FORMULA TO RANDOMIZE (EXPLAIN 1 OFFS)</t>
  </si>
  <si>
    <t>Missing -Has the program participant created or updated a Service Plan within the past 12 months?</t>
  </si>
  <si>
    <t xml:space="preserve">Missing -Are notes in the Case Notes in the case plan tab? </t>
  </si>
  <si>
    <t xml:space="preserve">Missing - Are notes in the Case Plan tab broken down by goal? </t>
  </si>
  <si>
    <t>Missing-Does the program participant’s Service Plan contain specific Goals that will assist them with obtaining and maintaining Housing?</t>
  </si>
  <si>
    <t>Missing - Is there evidence in the program participant’s previous 12 months of case/progress notes that program staff is providing services, making referrals, or having conversations about behaviors or actions that will assist the program participant with achieving their Goals?</t>
  </si>
  <si>
    <t>Missing - Do the Goals in the program participant’s Service Plan correspond with the information in the program participant’s Supportive Housing Assessment?</t>
  </si>
  <si>
    <t>Missing- Does the program participant’s most recent Acuity Index score correspond with the information in the program participant’s most recent case/progress notes?</t>
  </si>
  <si>
    <t>Missing - Supportive Housing Assessment (2)</t>
  </si>
  <si>
    <t>Missing- Acuity index (2)</t>
  </si>
  <si>
    <t>** The Client CM review section will be scored using a sliding scale rubric. </t>
  </si>
  <si>
    <r>
      <t>1.</t>
    </r>
    <r>
      <rPr>
        <sz val="7"/>
        <color theme="1"/>
        <rFont val="Times New Roman"/>
        <family val="1"/>
      </rPr>
      <t xml:space="preserve">       </t>
    </r>
    <r>
      <rPr>
        <sz val="9"/>
        <color theme="1"/>
        <rFont val="Calibri"/>
        <family val="2"/>
      </rPr>
      <t xml:space="preserve">What is the percentage of staff at the point in time count?  (at minimum) </t>
    </r>
  </si>
  <si>
    <t xml:space="preserve">100% = 5 Points </t>
  </si>
  <si>
    <t>Percentage of HUD CoC Funding for Program =</t>
  </si>
  <si>
    <r>
      <t>o</t>
    </r>
    <r>
      <rPr>
        <sz val="7"/>
        <color theme="1"/>
        <rFont val="Times New Roman"/>
        <family val="1"/>
      </rPr>
      <t xml:space="preserve">    </t>
    </r>
    <r>
      <rPr>
        <sz val="9"/>
        <color theme="1"/>
        <rFont val="Calibri"/>
        <family val="2"/>
      </rPr>
      <t>20% to 30% of total funding = 6 people</t>
    </r>
  </si>
  <si>
    <r>
      <rPr>
        <sz val="7"/>
        <color theme="1"/>
        <rFont val="Times New Roman"/>
        <family val="1"/>
      </rPr>
      <t xml:space="preserve"> </t>
    </r>
    <r>
      <rPr>
        <sz val="9"/>
        <color theme="1"/>
        <rFont val="Calibri"/>
        <family val="2"/>
      </rPr>
      <t xml:space="preserve">90% to 99% = 4 Points  </t>
    </r>
  </si>
  <si>
    <t xml:space="preserve">    </t>
  </si>
  <si>
    <r>
      <t>o</t>
    </r>
    <r>
      <rPr>
        <sz val="7"/>
        <color theme="1"/>
        <rFont val="Times New Roman"/>
        <family val="1"/>
      </rPr>
      <t xml:space="preserve">    </t>
    </r>
    <r>
      <rPr>
        <sz val="9"/>
        <color theme="1"/>
        <rFont val="Calibri"/>
        <family val="2"/>
      </rPr>
      <t xml:space="preserve">15% to 19% of total funding =5 people </t>
    </r>
  </si>
  <si>
    <t xml:space="preserve">80% to 89% =3 Points  </t>
  </si>
  <si>
    <r>
      <t>o</t>
    </r>
    <r>
      <rPr>
        <sz val="7"/>
        <color theme="1"/>
        <rFont val="Times New Roman"/>
        <family val="1"/>
      </rPr>
      <t xml:space="preserve">    </t>
    </r>
    <r>
      <rPr>
        <sz val="9"/>
        <color theme="1"/>
        <rFont val="Calibri"/>
        <family val="2"/>
      </rPr>
      <t xml:space="preserve">10% to 14% of total funding = 4 people </t>
    </r>
  </si>
  <si>
    <t xml:space="preserve">50% to 79% = 0 Points  </t>
  </si>
  <si>
    <r>
      <t>o</t>
    </r>
    <r>
      <rPr>
        <sz val="7"/>
        <color theme="1"/>
        <rFont val="Times New Roman"/>
        <family val="1"/>
      </rPr>
      <t xml:space="preserve">    </t>
    </r>
    <r>
      <rPr>
        <sz val="9"/>
        <color theme="1"/>
        <rFont val="Calibri"/>
        <family val="2"/>
      </rPr>
      <t xml:space="preserve">5% to 9% of total funding = 3 people </t>
    </r>
  </si>
  <si>
    <t xml:space="preserve">0% to 49% = -3 points  </t>
  </si>
  <si>
    <r>
      <t>o</t>
    </r>
    <r>
      <rPr>
        <sz val="7"/>
        <color theme="1"/>
        <rFont val="Times New Roman"/>
        <family val="1"/>
      </rPr>
      <t xml:space="preserve">    </t>
    </r>
    <r>
      <rPr>
        <sz val="9"/>
        <color theme="1"/>
        <rFont val="Calibri"/>
        <family val="2"/>
      </rPr>
      <t xml:space="preserve">2% to 4% of total funding = 2 People </t>
    </r>
  </si>
  <si>
    <t>Bonus points for over 100% = 3 Points</t>
  </si>
  <si>
    <t>Number of Staff participated in PIT Count =</t>
  </si>
  <si>
    <t xml:space="preserve">Did the program attend the  monitoring training? </t>
  </si>
  <si>
    <t xml:space="preserve">Was the Project prepared for the site visit? </t>
  </si>
  <si>
    <t xml:space="preserve">Points for Section </t>
  </si>
  <si>
    <t xml:space="preserve">Section Point totals </t>
  </si>
  <si>
    <t>Section</t>
  </si>
  <si>
    <t>Possible Positive Points</t>
  </si>
  <si>
    <t>Possible Negative Points</t>
  </si>
  <si>
    <t>Section Total</t>
  </si>
  <si>
    <t>HMIS Privacy/Security &amp; CoC Policy Binder</t>
  </si>
  <si>
    <t>HMIS Data Intake and Exit</t>
  </si>
  <si>
    <t xml:space="preserve">Coordinated Entry  </t>
  </si>
  <si>
    <t>Information/Documentation</t>
  </si>
  <si>
    <t>File Review Section</t>
  </si>
  <si>
    <t xml:space="preserve">Client CM Review </t>
  </si>
  <si>
    <t xml:space="preserve">Other Scores </t>
  </si>
  <si>
    <t>Project Totals</t>
  </si>
  <si>
    <t xml:space="preserve">Notes/Comments: </t>
  </si>
  <si>
    <t>The __________ Project, evaluated within the Continuum of Care (CoC) framework, has received a comprehensive assessment, indicating areas of strengths and opportunities across various criteria.</t>
  </si>
  <si>
    <t>Overview:</t>
  </si>
  <si>
    <t>Noted areas of strength and/or improvement:</t>
  </si>
  <si>
    <t>Key Findings: (areas of opportunity)</t>
  </si>
  <si>
    <t xml:space="preserve">Summary: </t>
  </si>
  <si>
    <t xml:space="preserve">Transitional Housing/ Rapid Re-Housing </t>
  </si>
  <si>
    <t xml:space="preserve"> Rapid Re-Housing</t>
  </si>
  <si>
    <t xml:space="preserve"> Permanent Supportive Housing</t>
  </si>
  <si>
    <t>Permanent Supportive Housing (CH)</t>
  </si>
  <si>
    <t xml:space="preserve">Transitional Housing </t>
  </si>
  <si>
    <t>Yes</t>
  </si>
  <si>
    <t>No</t>
  </si>
  <si>
    <t xml:space="preserve">100%+ </t>
  </si>
  <si>
    <t>Response</t>
  </si>
  <si>
    <t>Points</t>
  </si>
  <si>
    <t>Section 2</t>
  </si>
  <si>
    <t>Answer</t>
  </si>
  <si>
    <t xml:space="preserve">Yes </t>
  </si>
  <si>
    <t>Y</t>
  </si>
  <si>
    <t>X</t>
  </si>
  <si>
    <t>11No</t>
  </si>
  <si>
    <t>N</t>
  </si>
  <si>
    <t>11Yes</t>
  </si>
  <si>
    <t xml:space="preserve">N/A </t>
  </si>
  <si>
    <t>12No</t>
  </si>
  <si>
    <t>12Yes</t>
  </si>
  <si>
    <t>33No</t>
  </si>
  <si>
    <t>33Yes</t>
  </si>
  <si>
    <t>Percentage</t>
  </si>
  <si>
    <t>34No</t>
  </si>
  <si>
    <t>34Yes</t>
  </si>
  <si>
    <t>35No</t>
  </si>
  <si>
    <t>35Yes</t>
  </si>
  <si>
    <t>CE10No</t>
  </si>
  <si>
    <t>CE10Yes</t>
  </si>
  <si>
    <t>CE9No</t>
  </si>
  <si>
    <t>CE9Yes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</si>
</sst>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0">
    <font>
      <sz val="11"/>
      <color theme="1"/>
      <name val="Aptos Narrow"/>
      <family val="2"/>
      <scheme val="minor"/>
    </font>
    <font>
      <b/>
      <sz val="11"/>
      <color theme="1"/>
      <name val="Aptos Narrow"/>
      <family val="2"/>
      <scheme val="minor"/>
    </font>
    <font>
      <sz val="10"/>
      <color theme="1"/>
      <name val="Calibri"/>
      <family val="2"/>
    </font>
    <font>
      <b/>
      <sz val="10"/>
      <color theme="1"/>
      <name val="Calibri"/>
      <family val="2"/>
    </font>
    <font>
      <sz val="14"/>
      <color theme="1"/>
      <name val="Calibri"/>
      <family val="2"/>
    </font>
    <font>
      <sz val="16"/>
      <color theme="1"/>
      <name val="Calibri"/>
      <family val="2"/>
    </font>
    <font>
      <b/>
      <sz val="14"/>
      <color theme="1"/>
      <name val="Calibri"/>
      <family val="2"/>
    </font>
    <font>
      <sz val="14"/>
      <color theme="1"/>
      <name val="Aptos Narrow"/>
      <family val="2"/>
      <scheme val="minor"/>
    </font>
    <font>
      <b/>
      <sz val="11"/>
      <color theme="1"/>
      <name val="Calibri"/>
      <family val="2"/>
    </font>
    <font>
      <b/>
      <sz val="10"/>
      <color rgb="FFFF0000"/>
      <name val="Calibri"/>
      <family val="2"/>
    </font>
    <font>
      <b/>
      <sz val="20"/>
      <color theme="1"/>
      <name val="Calibri"/>
      <family val="2"/>
    </font>
    <font>
      <b/>
      <sz val="12"/>
      <color theme="1"/>
      <name val="Calibri"/>
      <family val="2"/>
    </font>
    <font>
      <b/>
      <sz val="16"/>
      <color theme="1"/>
      <name val="Aptos Narrow"/>
      <family val="2"/>
      <scheme val="minor"/>
    </font>
    <font>
      <b/>
      <sz val="12"/>
      <color rgb="FFFF0000"/>
      <name val="Calibri"/>
      <family val="2"/>
    </font>
    <font>
      <b/>
      <sz val="11"/>
      <color rgb="FFFF0000"/>
      <name val="Aptos Narrow"/>
      <family val="2"/>
      <scheme val="minor"/>
    </font>
    <font>
      <sz val="11"/>
      <color theme="0"/>
      <name val="Aptos Narrow"/>
      <family val="2"/>
      <scheme val="minor"/>
    </font>
    <font>
      <sz val="7"/>
      <color theme="1"/>
      <name val="Times New Roman"/>
      <family val="1"/>
    </font>
    <font>
      <sz val="9"/>
      <color theme="1"/>
      <name val="Calibri"/>
      <family val="2"/>
    </font>
    <font>
      <b/>
      <sz val="11"/>
      <color theme="1"/>
      <name val="Cambria"/>
      <family val="1"/>
    </font>
    <font>
      <sz val="10"/>
      <color theme="1"/>
      <name val="Calibri"/>
      <family val="1"/>
    </font>
    <font>
      <sz val="12"/>
      <color theme="1"/>
      <name val="Calibri"/>
      <family val="2"/>
    </font>
    <font>
      <b/>
      <sz val="10"/>
      <color rgb="FFFFFFFF"/>
      <name val="Cambria"/>
      <family val="1"/>
    </font>
    <font>
      <b/>
      <sz val="9"/>
      <color theme="1"/>
      <name val="Calibri"/>
      <family val="2"/>
    </font>
    <font>
      <sz val="9"/>
      <color rgb="FFFF0000"/>
      <name val="Calibri"/>
      <family val="2"/>
    </font>
    <font>
      <sz val="10"/>
      <color rgb="FFFF0000"/>
      <name val="Calibri"/>
      <family val="2"/>
    </font>
    <font>
      <b/>
      <sz val="16"/>
      <color theme="1"/>
      <name val="Calibri"/>
      <family val="2"/>
    </font>
    <font>
      <b/>
      <sz val="14"/>
      <color theme="1"/>
      <name val="Aptos Narrow"/>
      <family val="2"/>
      <scheme val="minor"/>
    </font>
    <font>
      <sz val="8"/>
      <color theme="1"/>
      <name val="Calibri"/>
      <family val="2"/>
    </font>
    <font>
      <b/>
      <sz val="8"/>
      <color theme="1"/>
      <name val="Calibri"/>
      <family val="2"/>
    </font>
    <font>
      <sz val="10"/>
      <color theme="1"/>
      <name val="MS Gothic"/>
      <family val="3"/>
    </font>
    <font>
      <b/>
      <sz val="24"/>
      <color theme="1"/>
      <name val="Calibri"/>
      <family val="2"/>
    </font>
    <font>
      <b/>
      <sz val="12"/>
      <color theme="1"/>
      <name val="Aptos Narrow"/>
      <family val="2"/>
      <scheme val="minor"/>
    </font>
    <font>
      <sz val="11"/>
      <color rgb="FF242424"/>
      <name val="Calibri"/>
      <family val="2"/>
    </font>
    <font>
      <b/>
      <sz val="18"/>
      <color theme="1"/>
      <name val="Calibri"/>
      <family val="2"/>
    </font>
    <font>
      <b/>
      <sz val="22"/>
      <color theme="1"/>
      <name val="Calibri"/>
      <family val="2"/>
    </font>
    <font>
      <b/>
      <sz val="10"/>
      <color theme="1"/>
      <name val="Aptos Narrow"/>
      <family val="2"/>
      <scheme val="minor"/>
    </font>
    <font>
      <b/>
      <sz val="12"/>
      <color rgb="FF000000"/>
      <name val="Calibri"/>
      <family val="2"/>
    </font>
    <font>
      <sz val="12"/>
      <color rgb="FFFF0000"/>
      <name val="Calibri"/>
      <family val="2"/>
    </font>
    <font>
      <sz val="9"/>
      <color theme="1"/>
      <name val="Courier New"/>
      <family val="3"/>
    </font>
    <font>
      <b/>
      <sz val="9"/>
      <color rgb="FFFF0000"/>
      <name val="Calibri"/>
      <family val="2"/>
    </font>
    <font>
      <b/>
      <i/>
      <sz val="9"/>
      <color theme="1"/>
      <name val="Calibri"/>
      <family val="2"/>
    </font>
    <font>
      <sz val="9"/>
      <color theme="1"/>
      <name val="Courier New"/>
      <family val="1"/>
    </font>
    <font>
      <b/>
      <sz val="20"/>
      <color theme="1"/>
      <name val="Aptos Narrow"/>
      <family val="2"/>
      <scheme val="minor"/>
    </font>
    <font>
      <b/>
      <sz val="11"/>
      <color theme="0"/>
      <name val="Aptos Narrow"/>
      <family val="2"/>
      <scheme val="minor"/>
    </font>
    <font>
      <sz val="10"/>
      <color theme="0"/>
      <name val="Consolas"/>
      <family val="3"/>
    </font>
    <font>
      <b/>
      <sz val="12"/>
      <color theme="0"/>
      <name val="Aptos Narrow"/>
      <family val="2"/>
      <scheme val="minor"/>
    </font>
    <font>
      <sz val="12"/>
      <color theme="0"/>
      <name val="Consolas"/>
      <family val="3"/>
    </font>
    <font>
      <sz val="11"/>
      <color theme="1"/>
      <name val="Aptos Narrow"/>
      <family val="2"/>
      <scheme val="minor"/>
    </font>
    <font>
      <b/>
      <sz val="12"/>
      <color theme="0" tint="-0.499984740745262"/>
      <name val="Calibri"/>
      <family val="2"/>
    </font>
    <font>
      <sz val="11"/>
      <color theme="0" tint="-0.499984740745262"/>
      <name val="Aptos Narrow"/>
      <family val="2"/>
      <scheme val="minor"/>
    </font>
    <font>
      <sz val="14"/>
      <color theme="0" tint="-0.499984740745262"/>
      <name val="Aptos Narrow"/>
      <family val="2"/>
      <scheme val="minor"/>
    </font>
    <font>
      <sz val="10"/>
      <color theme="0" tint="-0.499984740745262"/>
      <name val="Calibri"/>
      <family val="2"/>
    </font>
    <font>
      <sz val="11"/>
      <color rgb="FF00B050"/>
      <name val="Aptos Narrow"/>
      <family val="2"/>
      <scheme val="minor"/>
    </font>
    <font>
      <sz val="11"/>
      <color rgb="FFFF0000"/>
      <name val="Aptos Narrow"/>
      <family val="2"/>
      <scheme val="minor"/>
    </font>
    <font>
      <b/>
      <sz val="22"/>
      <color theme="1"/>
      <name val="Cambria"/>
      <family val="1"/>
    </font>
    <font>
      <b/>
      <sz val="11"/>
      <color theme="1"/>
      <name val="Roboto"/>
    </font>
    <font>
      <b/>
      <sz val="12"/>
      <color theme="1"/>
      <name val="Calibri"/>
      <family val="1"/>
    </font>
    <font>
      <b/>
      <sz val="12"/>
      <color theme="1"/>
      <name val="Times New Roman"/>
      <family val="1"/>
    </font>
    <font>
      <sz val="11"/>
      <name val="Aptos Narrow"/>
      <family val="2"/>
      <scheme val="minor"/>
    </font>
    <font>
      <sz val="8"/>
      <name val="Aptos Narrow"/>
      <family val="2"/>
      <scheme val="minor"/>
    </font>
    <font>
      <b/>
      <sz val="10"/>
      <color rgb="FFFF0000"/>
      <name val="Aptos"/>
      <family val="2"/>
    </font>
    <font>
      <b/>
      <sz val="10"/>
      <color rgb="FFFF0000"/>
      <name val="Aptos Narrow"/>
      <family val="2"/>
      <scheme val="minor"/>
    </font>
    <font>
      <sz val="11"/>
      <color rgb="FF000000"/>
      <name val="Aptos Narrow"/>
      <family val="2"/>
    </font>
    <font>
      <i/>
      <sz val="8"/>
      <color theme="1"/>
      <name val="Calibri"/>
      <family val="2"/>
    </font>
    <font>
      <b/>
      <sz val="11"/>
      <name val="Aptos Narrow"/>
      <family val="2"/>
      <scheme val="minor"/>
    </font>
    <font>
      <sz val="12"/>
      <color theme="1" tint="4.9989318521683403E-2"/>
      <name val="Calibri"/>
      <family val="2"/>
    </font>
    <font>
      <sz val="20"/>
      <color theme="1"/>
      <name val="Calibri"/>
      <family val="2"/>
    </font>
    <font>
      <b/>
      <sz val="16"/>
      <name val="Aptos Narrow"/>
      <family val="2"/>
      <scheme val="minor"/>
    </font>
    <font>
      <sz val="11"/>
      <color theme="0" tint="-4.9989318521683403E-2"/>
      <name val="Aptos Narrow"/>
      <family val="2"/>
      <scheme val="minor"/>
    </font>
    <font>
      <b/>
      <sz val="11"/>
      <color theme="0" tint="-0.499984740745262"/>
      <name val="Aptos Narrow"/>
      <family val="2"/>
      <scheme val="minor"/>
    </font>
  </fonts>
  <fills count="16">
    <fill>
      <patternFill patternType="none"/>
    </fill>
    <fill>
      <patternFill patternType="gray125"/>
    </fill>
    <fill>
      <patternFill patternType="solid">
        <fgColor theme="1"/>
        <bgColor indexed="64"/>
      </patternFill>
    </fill>
    <fill>
      <patternFill patternType="solid">
        <fgColor rgb="FF00B0F0"/>
        <bgColor indexed="64"/>
      </patternFill>
    </fill>
    <fill>
      <patternFill patternType="solid">
        <fgColor theme="0"/>
        <bgColor indexed="64"/>
      </patternFill>
    </fill>
    <fill>
      <patternFill patternType="solid">
        <fgColor rgb="FF000000"/>
        <bgColor indexed="64"/>
      </patternFill>
    </fill>
    <fill>
      <patternFill patternType="solid">
        <fgColor rgb="FF92CDDC"/>
        <bgColor indexed="64"/>
      </patternFill>
    </fill>
    <fill>
      <patternFill patternType="solid">
        <fgColor theme="0" tint="-0.499984740745262"/>
        <bgColor indexed="64"/>
      </patternFill>
    </fill>
    <fill>
      <patternFill patternType="solid">
        <fgColor rgb="FFC6EFCE"/>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7999816888943144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ck">
        <color indexed="64"/>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diagonal/>
    </border>
    <border>
      <left style="thick">
        <color indexed="64"/>
      </left>
      <right/>
      <top/>
      <bottom/>
      <diagonal/>
    </border>
    <border>
      <left style="thick">
        <color indexed="64"/>
      </left>
      <right style="thick">
        <color indexed="64"/>
      </right>
      <top/>
      <bottom style="thick">
        <color indexed="64"/>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47" fillId="0" borderId="0" applyFont="0" applyFill="0" applyBorder="0" applyAlignment="0" applyProtection="0"/>
    <xf numFmtId="0" fontId="52" fillId="8" borderId="0" applyNumberFormat="0" applyBorder="0" applyAlignment="0" applyProtection="0"/>
  </cellStyleXfs>
  <cellXfs count="372">
    <xf numFmtId="0" fontId="0" fillId="0" borderId="0" xfId="0"/>
    <xf numFmtId="0" fontId="4" fillId="0" borderId="0" xfId="0" applyFont="1"/>
    <xf numFmtId="0" fontId="6" fillId="0" borderId="3"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5" xfId="0" applyBorder="1" applyAlignment="1">
      <alignment horizontal="center" vertical="center"/>
    </xf>
    <xf numFmtId="0" fontId="8"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3" borderId="2" xfId="0" applyFill="1" applyBorder="1"/>
    <xf numFmtId="0" fontId="3" fillId="0" borderId="0" xfId="0" applyFont="1" applyAlignment="1">
      <alignment horizontal="right" vertical="center"/>
    </xf>
    <xf numFmtId="0" fontId="10" fillId="3" borderId="6" xfId="0" applyFont="1" applyFill="1" applyBorder="1" applyAlignment="1">
      <alignment horizontal="right" vertical="center" wrapText="1"/>
    </xf>
    <xf numFmtId="0" fontId="5"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5" xfId="0" applyBorder="1" applyAlignment="1">
      <alignment horizontal="center" vertical="center" wrapText="1"/>
    </xf>
    <xf numFmtId="0" fontId="6" fillId="3" borderId="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2" xfId="0" applyBorder="1" applyAlignment="1">
      <alignment horizontal="center" vertical="center"/>
    </xf>
    <xf numFmtId="0" fontId="1" fillId="0" borderId="5" xfId="0" applyFont="1" applyBorder="1" applyAlignment="1">
      <alignment horizontal="center" vertical="center"/>
    </xf>
    <xf numFmtId="0" fontId="13"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2" borderId="5" xfId="0" applyFont="1" applyFill="1" applyBorder="1" applyAlignment="1">
      <alignment horizontal="center" vertical="center" wrapText="1"/>
    </xf>
    <xf numFmtId="0" fontId="0" fillId="2" borderId="5" xfId="0" applyFill="1" applyBorder="1"/>
    <xf numFmtId="0" fontId="0" fillId="2" borderId="5" xfId="0" applyFill="1" applyBorder="1" applyAlignment="1">
      <alignment horizontal="center" vertical="center"/>
    </xf>
    <xf numFmtId="0" fontId="11" fillId="2" borderId="0" xfId="0" applyFont="1" applyFill="1" applyAlignment="1">
      <alignment horizontal="center" vertical="center" wrapText="1"/>
    </xf>
    <xf numFmtId="0" fontId="0" fillId="4" borderId="0" xfId="0" applyFill="1" applyAlignment="1">
      <alignment horizontal="center" vertical="center"/>
    </xf>
    <xf numFmtId="9" fontId="0" fillId="0" borderId="0" xfId="0" applyNumberFormat="1" applyAlignment="1">
      <alignment horizontal="center" vertical="center"/>
    </xf>
    <xf numFmtId="0" fontId="0" fillId="0" borderId="0" xfId="0" applyAlignment="1">
      <alignment horizontal="center"/>
    </xf>
    <xf numFmtId="0" fontId="0" fillId="0" borderId="14" xfId="0"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6" fillId="3" borderId="16" xfId="0" applyFont="1" applyFill="1" applyBorder="1" applyAlignment="1">
      <alignment horizontal="center" vertical="center" wrapText="1"/>
    </xf>
    <xf numFmtId="0" fontId="10" fillId="3" borderId="16" xfId="0"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15" fillId="0" borderId="0" xfId="0" applyFont="1"/>
    <xf numFmtId="0" fontId="11" fillId="0" borderId="12" xfId="0" applyFont="1" applyBorder="1" applyAlignment="1">
      <alignment horizontal="center" vertical="center" wrapText="1"/>
    </xf>
    <xf numFmtId="0" fontId="11" fillId="4" borderId="5"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wrapText="1"/>
    </xf>
    <xf numFmtId="9" fontId="11" fillId="0" borderId="23" xfId="0" applyNumberFormat="1" applyFont="1" applyBorder="1" applyAlignment="1">
      <alignment horizontal="center" vertical="center" wrapText="1"/>
    </xf>
    <xf numFmtId="0" fontId="0" fillId="0" borderId="0" xfId="0" applyAlignment="1">
      <alignment horizontal="left" vertical="top"/>
    </xf>
    <xf numFmtId="9" fontId="6" fillId="0" borderId="23"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3" xfId="0" applyFont="1" applyBorder="1" applyAlignment="1">
      <alignment horizontal="center" vertical="center" wrapText="1"/>
    </xf>
    <xf numFmtId="0" fontId="17" fillId="0" borderId="5" xfId="0" applyFont="1" applyBorder="1" applyAlignment="1">
      <alignment horizontal="center" vertical="center" wrapText="1"/>
    </xf>
    <xf numFmtId="0" fontId="25" fillId="0" borderId="23" xfId="0" applyFont="1" applyBorder="1" applyAlignment="1">
      <alignment horizontal="center" vertical="center" wrapText="1"/>
    </xf>
    <xf numFmtId="9" fontId="11" fillId="0" borderId="22" xfId="0" applyNumberFormat="1" applyFont="1" applyBorder="1" applyAlignment="1">
      <alignment horizontal="center" vertical="center" wrapText="1"/>
    </xf>
    <xf numFmtId="9" fontId="26" fillId="0" borderId="5" xfId="0" applyNumberFormat="1" applyFont="1" applyBorder="1" applyAlignment="1">
      <alignment horizontal="center" vertical="center"/>
    </xf>
    <xf numFmtId="0" fontId="3" fillId="0" borderId="12" xfId="0" applyFont="1" applyBorder="1" applyAlignment="1">
      <alignment horizontal="center" vertical="center" wrapText="1"/>
    </xf>
    <xf numFmtId="0" fontId="17" fillId="0" borderId="26" xfId="0" applyFont="1" applyBorder="1" applyAlignment="1">
      <alignment horizontal="center" vertical="center" wrapText="1"/>
    </xf>
    <xf numFmtId="0" fontId="29" fillId="0" borderId="23" xfId="0" applyFont="1" applyBorder="1" applyAlignment="1">
      <alignment horizontal="center" vertical="center" wrapText="1"/>
    </xf>
    <xf numFmtId="0" fontId="26" fillId="0" borderId="0" xfId="0" applyFont="1"/>
    <xf numFmtId="0" fontId="3" fillId="0" borderId="0" xfId="0" applyFont="1" applyAlignment="1">
      <alignment vertical="center"/>
    </xf>
    <xf numFmtId="0" fontId="30" fillId="3" borderId="16" xfId="0" applyFont="1" applyFill="1" applyBorder="1" applyAlignment="1">
      <alignment horizontal="right" vertical="center" wrapText="1"/>
    </xf>
    <xf numFmtId="0" fontId="30" fillId="3" borderId="6" xfId="0" applyFont="1" applyFill="1" applyBorder="1" applyAlignment="1">
      <alignment horizontal="right" vertical="center"/>
    </xf>
    <xf numFmtId="0" fontId="19" fillId="0" borderId="0" xfId="0" applyFont="1" applyAlignment="1">
      <alignment horizontal="center" vertical="center" wrapText="1"/>
    </xf>
    <xf numFmtId="0" fontId="19" fillId="0" borderId="27" xfId="0" applyFont="1" applyBorder="1" applyAlignment="1">
      <alignment horizontal="left" vertical="center" wrapText="1" indent="3"/>
    </xf>
    <xf numFmtId="0" fontId="19" fillId="0" borderId="6"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horizontal="left" vertical="center" wrapText="1" indent="3"/>
    </xf>
    <xf numFmtId="0" fontId="29" fillId="0" borderId="0" xfId="0" applyFont="1" applyAlignment="1">
      <alignment horizontal="center" vertical="center" wrapText="1"/>
    </xf>
    <xf numFmtId="0" fontId="26" fillId="0" borderId="0" xfId="0" applyFont="1" applyAlignment="1">
      <alignment horizontal="left"/>
    </xf>
    <xf numFmtId="0" fontId="31" fillId="0" borderId="1" xfId="0" applyFont="1" applyBorder="1" applyAlignment="1">
      <alignment horizontal="center" vertical="center"/>
    </xf>
    <xf numFmtId="0" fontId="29" fillId="0" borderId="22" xfId="0" applyFont="1" applyBorder="1" applyAlignment="1">
      <alignment horizontal="center" vertical="center" wrapText="1"/>
    </xf>
    <xf numFmtId="0" fontId="17" fillId="0" borderId="0" xfId="0" applyFont="1" applyAlignment="1">
      <alignment horizontal="center" vertical="center"/>
    </xf>
    <xf numFmtId="0" fontId="10" fillId="4" borderId="0" xfId="0" applyFont="1" applyFill="1" applyAlignment="1">
      <alignment horizontal="right" vertical="center" wrapText="1"/>
    </xf>
    <xf numFmtId="0" fontId="0" fillId="4" borderId="0" xfId="0" applyFill="1"/>
    <xf numFmtId="10" fontId="26" fillId="3" borderId="1" xfId="0" applyNumberFormat="1" applyFont="1" applyFill="1" applyBorder="1" applyAlignment="1">
      <alignment horizontal="center" vertical="center"/>
    </xf>
    <xf numFmtId="0" fontId="34" fillId="3" borderId="6" xfId="0" applyFont="1" applyFill="1" applyBorder="1" applyAlignment="1">
      <alignment horizontal="center" vertical="center" wrapText="1"/>
    </xf>
    <xf numFmtId="1" fontId="34"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xf>
    <xf numFmtId="0" fontId="35" fillId="3" borderId="1" xfId="0" applyFont="1" applyFill="1" applyBorder="1" applyAlignment="1">
      <alignment horizontal="center" vertical="center" wrapText="1"/>
    </xf>
    <xf numFmtId="0" fontId="8" fillId="0" borderId="12" xfId="0" applyFont="1" applyBorder="1" applyAlignment="1">
      <alignment horizontal="center" vertical="center" wrapText="1"/>
    </xf>
    <xf numFmtId="0" fontId="37" fillId="0" borderId="23" xfId="0" applyFont="1" applyBorder="1" applyAlignment="1">
      <alignment horizontal="center" vertical="center" wrapText="1"/>
    </xf>
    <xf numFmtId="0" fontId="11" fillId="0" borderId="0" xfId="0" applyFont="1" applyAlignment="1">
      <alignment vertical="center"/>
    </xf>
    <xf numFmtId="0" fontId="17" fillId="0" borderId="8" xfId="0" applyFont="1" applyBorder="1" applyAlignment="1">
      <alignment horizontal="center" vertical="center" wrapText="1"/>
    </xf>
    <xf numFmtId="0" fontId="17" fillId="0" borderId="26" xfId="0" applyFont="1" applyBorder="1" applyAlignment="1">
      <alignment horizontal="center" vertical="center"/>
    </xf>
    <xf numFmtId="0" fontId="38" fillId="0" borderId="18" xfId="0" applyFont="1" applyBorder="1" applyAlignment="1">
      <alignment horizontal="center" vertical="center"/>
    </xf>
    <xf numFmtId="0" fontId="17" fillId="0" borderId="10" xfId="0" applyFont="1"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17" fillId="0" borderId="18" xfId="0" applyFont="1" applyBorder="1" applyAlignment="1">
      <alignment horizontal="center" vertical="center"/>
    </xf>
    <xf numFmtId="0" fontId="40" fillId="0" borderId="10" xfId="0" applyFont="1" applyBorder="1" applyAlignment="1">
      <alignment horizontal="center" vertical="center"/>
    </xf>
    <xf numFmtId="0" fontId="17" fillId="0" borderId="23" xfId="0" applyFont="1" applyBorder="1" applyAlignment="1">
      <alignment horizontal="center" vertical="center"/>
    </xf>
    <xf numFmtId="0" fontId="41" fillId="0" borderId="10" xfId="0" applyFont="1" applyBorder="1" applyAlignment="1">
      <alignment horizontal="center" vertical="center"/>
    </xf>
    <xf numFmtId="0" fontId="39" fillId="0" borderId="10" xfId="0" applyFont="1" applyBorder="1" applyAlignment="1">
      <alignment horizontal="center" vertical="center"/>
    </xf>
    <xf numFmtId="0" fontId="11" fillId="0" borderId="0" xfId="0" applyFont="1"/>
    <xf numFmtId="1" fontId="11" fillId="0" borderId="23" xfId="0" applyNumberFormat="1" applyFont="1" applyBorder="1" applyAlignment="1">
      <alignment horizontal="center" vertical="center" wrapText="1"/>
    </xf>
    <xf numFmtId="0" fontId="0" fillId="3" borderId="7" xfId="0" applyFill="1" applyBorder="1" applyAlignment="1">
      <alignment horizontal="center" vertical="center" wrapText="1"/>
    </xf>
    <xf numFmtId="0" fontId="2" fillId="2" borderId="23" xfId="0" applyFont="1" applyFill="1" applyBorder="1" applyAlignment="1">
      <alignment horizontal="center" vertical="center" wrapText="1"/>
    </xf>
    <xf numFmtId="0" fontId="15" fillId="4" borderId="0" xfId="0" applyFont="1" applyFill="1"/>
    <xf numFmtId="0" fontId="15" fillId="4" borderId="0" xfId="0" applyFont="1" applyFill="1" applyAlignment="1">
      <alignment horizontal="center" vertical="center"/>
    </xf>
    <xf numFmtId="0" fontId="15" fillId="0" borderId="0" xfId="0" applyFont="1" applyAlignment="1">
      <alignment horizontal="center" vertical="center"/>
    </xf>
    <xf numFmtId="0" fontId="43" fillId="0" borderId="0" xfId="0" applyFont="1" applyAlignment="1">
      <alignment horizontal="center" vertical="center"/>
    </xf>
    <xf numFmtId="0" fontId="43" fillId="4" borderId="0" xfId="0" applyFont="1" applyFill="1" applyAlignment="1">
      <alignment horizontal="center" vertical="center"/>
    </xf>
    <xf numFmtId="0" fontId="29" fillId="0" borderId="10"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3" xfId="0" applyFont="1" applyBorder="1" applyAlignment="1">
      <alignment horizontal="center" vertical="center" wrapText="1"/>
    </xf>
    <xf numFmtId="1" fontId="15" fillId="0" borderId="0" xfId="0" applyNumberFormat="1" applyFont="1" applyAlignment="1">
      <alignment horizontal="center" vertical="center"/>
    </xf>
    <xf numFmtId="10" fontId="15" fillId="0" borderId="0" xfId="0" applyNumberFormat="1"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1" fontId="0" fillId="0" borderId="0" xfId="0" applyNumberFormat="1" applyAlignment="1">
      <alignment horizontal="center"/>
    </xf>
    <xf numFmtId="0" fontId="13" fillId="7" borderId="0" xfId="0" applyFont="1" applyFill="1" applyAlignment="1">
      <alignment horizontal="center" vertical="center" wrapText="1"/>
    </xf>
    <xf numFmtId="0" fontId="11" fillId="0" borderId="14" xfId="0" applyFont="1" applyBorder="1" applyAlignment="1">
      <alignment horizontal="center" vertical="center" wrapText="1"/>
    </xf>
    <xf numFmtId="0" fontId="48" fillId="7" borderId="0" xfId="0" applyFont="1" applyFill="1" applyAlignment="1">
      <alignment horizontal="center" vertical="center" wrapText="1"/>
    </xf>
    <xf numFmtId="0" fontId="49" fillId="7" borderId="0" xfId="0" applyFont="1" applyFill="1" applyAlignment="1">
      <alignment horizontal="center" vertical="center" wrapText="1"/>
    </xf>
    <xf numFmtId="0" fontId="49" fillId="7" borderId="0" xfId="0" applyFont="1" applyFill="1" applyAlignment="1">
      <alignment horizontal="center" vertical="center"/>
    </xf>
    <xf numFmtId="0" fontId="0" fillId="7" borderId="0" xfId="0" applyFill="1" applyAlignment="1">
      <alignment horizontal="center" vertical="center" wrapText="1"/>
    </xf>
    <xf numFmtId="0" fontId="11" fillId="0" borderId="21" xfId="0" applyFont="1" applyBorder="1" applyAlignment="1">
      <alignment horizontal="center" vertical="center" wrapText="1"/>
    </xf>
    <xf numFmtId="10" fontId="11" fillId="4"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10" fontId="1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10" fontId="11" fillId="4"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10" fontId="11" fillId="4" borderId="18" xfId="0" applyNumberFormat="1" applyFont="1" applyFill="1" applyBorder="1" applyAlignment="1">
      <alignment horizontal="center" vertical="center" wrapText="1"/>
    </xf>
    <xf numFmtId="0" fontId="0" fillId="0" borderId="18" xfId="0" applyBorder="1" applyAlignment="1">
      <alignment horizontal="center" vertical="center" wrapText="1"/>
    </xf>
    <xf numFmtId="0" fontId="13" fillId="0" borderId="1" xfId="0" applyFont="1" applyBorder="1" applyAlignment="1">
      <alignment horizontal="center" vertical="center" wrapText="1"/>
    </xf>
    <xf numFmtId="0" fontId="0" fillId="9" borderId="28" xfId="0" applyFill="1" applyBorder="1" applyAlignment="1">
      <alignment horizontal="center" vertical="center"/>
    </xf>
    <xf numFmtId="0" fontId="0" fillId="0" borderId="14" xfId="0" applyBorder="1" applyAlignment="1">
      <alignment horizontal="center" vertical="center" wrapText="1"/>
    </xf>
    <xf numFmtId="0" fontId="14" fillId="9" borderId="28" xfId="0" applyFont="1" applyFill="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wrapText="1"/>
    </xf>
    <xf numFmtId="0" fontId="53" fillId="0" borderId="0" xfId="0" applyFont="1"/>
    <xf numFmtId="2" fontId="15" fillId="0" borderId="0" xfId="0" applyNumberFormat="1" applyFont="1"/>
    <xf numFmtId="0" fontId="25" fillId="3" borderId="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0" fillId="4" borderId="5" xfId="0" applyFill="1" applyBorder="1" applyAlignment="1">
      <alignment horizontal="center" vertical="center"/>
    </xf>
    <xf numFmtId="0" fontId="0" fillId="0" borderId="5" xfId="0" applyBorder="1" applyAlignment="1">
      <alignment horizontal="center"/>
    </xf>
    <xf numFmtId="0" fontId="26" fillId="3" borderId="0" xfId="0" applyFont="1" applyFill="1"/>
    <xf numFmtId="0" fontId="0" fillId="3" borderId="0" xfId="0" applyFill="1"/>
    <xf numFmtId="0" fontId="33" fillId="3" borderId="2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31" xfId="0" applyFont="1" applyBorder="1" applyAlignment="1">
      <alignment horizontal="center" vertical="center" wrapText="1"/>
    </xf>
    <xf numFmtId="0" fontId="1" fillId="0" borderId="3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 xfId="0" applyFont="1" applyBorder="1" applyAlignment="1">
      <alignment horizontal="center" vertical="center" wrapText="1"/>
    </xf>
    <xf numFmtId="0" fontId="55" fillId="4" borderId="1" xfId="0" applyFont="1" applyFill="1" applyBorder="1" applyAlignment="1">
      <alignment horizontal="center" vertical="center" wrapText="1"/>
    </xf>
    <xf numFmtId="0" fontId="0" fillId="7" borderId="0" xfId="0" applyFill="1"/>
    <xf numFmtId="10" fontId="11" fillId="7" borderId="0" xfId="0" applyNumberFormat="1" applyFont="1" applyFill="1" applyAlignment="1">
      <alignment horizontal="center" vertical="center" wrapText="1"/>
    </xf>
    <xf numFmtId="0" fontId="0" fillId="7" borderId="0" xfId="0" applyFill="1" applyAlignment="1">
      <alignment horizontal="center" vertical="center"/>
    </xf>
    <xf numFmtId="0" fontId="11" fillId="7" borderId="7"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 fillId="2" borderId="31" xfId="0" applyFont="1" applyFill="1" applyBorder="1" applyAlignment="1">
      <alignment horizontal="center" vertical="center" wrapText="1"/>
    </xf>
    <xf numFmtId="10" fontId="11" fillId="2" borderId="0" xfId="0" applyNumberFormat="1"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wrapText="1"/>
    </xf>
    <xf numFmtId="10" fontId="11" fillId="4"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48" fillId="7" borderId="6" xfId="0" applyFont="1" applyFill="1" applyBorder="1" applyAlignment="1">
      <alignment horizontal="center" vertical="center" wrapText="1"/>
    </xf>
    <xf numFmtId="0" fontId="49" fillId="7" borderId="16" xfId="0" applyFont="1" applyFill="1" applyBorder="1" applyAlignment="1">
      <alignment horizontal="center" vertical="center" wrapText="1"/>
    </xf>
    <xf numFmtId="0" fontId="49" fillId="7" borderId="16" xfId="0" applyFont="1" applyFill="1" applyBorder="1" applyAlignment="1">
      <alignment horizontal="center" vertical="center"/>
    </xf>
    <xf numFmtId="0" fontId="11" fillId="0" borderId="17" xfId="0" applyFont="1" applyBorder="1" applyAlignment="1">
      <alignment horizontal="center" vertical="center"/>
    </xf>
    <xf numFmtId="164" fontId="5" fillId="0" borderId="17" xfId="0" applyNumberFormat="1" applyFont="1" applyBorder="1" applyAlignment="1">
      <alignment horizontal="center" vertical="center" wrapText="1"/>
    </xf>
    <xf numFmtId="164" fontId="20" fillId="10" borderId="34" xfId="0" applyNumberFormat="1" applyFont="1" applyFill="1" applyBorder="1" applyAlignment="1">
      <alignment horizontal="center" vertical="center" wrapText="1"/>
    </xf>
    <xf numFmtId="164" fontId="20" fillId="10" borderId="35" xfId="0" applyNumberFormat="1" applyFont="1" applyFill="1" applyBorder="1" applyAlignment="1">
      <alignment horizontal="center" vertical="center" wrapText="1"/>
    </xf>
    <xf numFmtId="164" fontId="20" fillId="10" borderId="36" xfId="0" applyNumberFormat="1" applyFont="1" applyFill="1" applyBorder="1" applyAlignment="1">
      <alignment horizontal="center" vertical="center" wrapText="1"/>
    </xf>
    <xf numFmtId="0" fontId="51" fillId="7" borderId="17" xfId="0" applyFont="1" applyFill="1" applyBorder="1" applyAlignment="1">
      <alignment vertical="center" wrapText="1"/>
    </xf>
    <xf numFmtId="0" fontId="42" fillId="3" borderId="2" xfId="0" applyFont="1" applyFill="1" applyBorder="1" applyAlignment="1">
      <alignment horizontal="center" vertical="center"/>
    </xf>
    <xf numFmtId="0" fontId="6" fillId="0" borderId="2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0" xfId="0" applyFont="1" applyBorder="1" applyAlignment="1">
      <alignment horizontal="center" vertical="center" wrapText="1"/>
    </xf>
    <xf numFmtId="0" fontId="7" fillId="10" borderId="37" xfId="0" applyFont="1" applyFill="1" applyBorder="1" applyAlignment="1">
      <alignment horizontal="center" vertical="top" wrapText="1"/>
    </xf>
    <xf numFmtId="0" fontId="7" fillId="10" borderId="38" xfId="0" applyFont="1" applyFill="1" applyBorder="1" applyAlignment="1">
      <alignment horizontal="center" vertical="top" wrapText="1"/>
    </xf>
    <xf numFmtId="0" fontId="7" fillId="10" borderId="39" xfId="0" applyFont="1" applyFill="1" applyBorder="1" applyAlignment="1">
      <alignment horizontal="center" vertical="top" wrapText="1"/>
    </xf>
    <xf numFmtId="0" fontId="50" fillId="7" borderId="9" xfId="0" applyFont="1" applyFill="1" applyBorder="1" applyAlignment="1">
      <alignment horizontal="center" vertical="top" wrapText="1"/>
    </xf>
    <xf numFmtId="0" fontId="26" fillId="0" borderId="0" xfId="0" applyFont="1" applyAlignment="1">
      <alignment horizontal="center" vertical="center"/>
    </xf>
    <xf numFmtId="0" fontId="6" fillId="0" borderId="0" xfId="0" applyFont="1" applyAlignment="1">
      <alignment horizontal="center" vertical="center"/>
    </xf>
    <xf numFmtId="0" fontId="7" fillId="7" borderId="20" xfId="0" applyFont="1" applyFill="1" applyBorder="1"/>
    <xf numFmtId="0" fontId="0" fillId="7" borderId="1" xfId="0" applyFill="1" applyBorder="1"/>
    <xf numFmtId="0" fontId="13" fillId="0" borderId="15" xfId="0" applyFont="1" applyBorder="1" applyAlignment="1">
      <alignment horizontal="center" vertical="center" wrapText="1"/>
    </xf>
    <xf numFmtId="0" fontId="0" fillId="9" borderId="28" xfId="0" applyFill="1" applyBorder="1" applyAlignment="1">
      <alignment horizontal="center" vertical="center" wrapText="1"/>
    </xf>
    <xf numFmtId="0" fontId="14" fillId="9" borderId="28" xfId="0" applyFont="1" applyFill="1" applyBorder="1" applyAlignment="1">
      <alignment horizontal="center" vertical="center" wrapText="1"/>
    </xf>
    <xf numFmtId="0" fontId="5" fillId="0" borderId="0" xfId="0" applyFont="1" applyAlignment="1">
      <alignment horizontal="center" vertical="center" wrapText="1"/>
    </xf>
    <xf numFmtId="0" fontId="56" fillId="0" borderId="12" xfId="0" applyFont="1" applyBorder="1" applyAlignment="1">
      <alignment horizontal="center" vertical="center" wrapText="1"/>
    </xf>
    <xf numFmtId="0" fontId="11" fillId="0" borderId="4" xfId="0" applyFont="1" applyBorder="1" applyAlignment="1">
      <alignment horizontal="center" vertical="center" wrapText="1"/>
    </xf>
    <xf numFmtId="9" fontId="20" fillId="0" borderId="23" xfId="0" applyNumberFormat="1" applyFont="1" applyBorder="1" applyAlignment="1">
      <alignment horizontal="center" vertical="center" wrapText="1"/>
    </xf>
    <xf numFmtId="0" fontId="58" fillId="4" borderId="0" xfId="0" applyFont="1" applyFill="1"/>
    <xf numFmtId="0" fontId="58" fillId="0" borderId="0" xfId="0" applyFont="1"/>
    <xf numFmtId="0" fontId="15" fillId="11" borderId="0" xfId="0" applyFont="1" applyFill="1"/>
    <xf numFmtId="0" fontId="1" fillId="3" borderId="40" xfId="0" applyFont="1" applyFill="1" applyBorder="1" applyAlignment="1">
      <alignment horizontal="center" vertical="center"/>
    </xf>
    <xf numFmtId="0" fontId="6" fillId="3" borderId="22" xfId="0" applyFont="1" applyFill="1" applyBorder="1" applyAlignment="1">
      <alignment horizontal="center" vertical="center" wrapText="1"/>
    </xf>
    <xf numFmtId="0" fontId="25" fillId="0" borderId="12" xfId="0" applyFont="1" applyBorder="1" applyAlignment="1">
      <alignment horizontal="center" vertical="center" wrapText="1"/>
    </xf>
    <xf numFmtId="0" fontId="5" fillId="0" borderId="6" xfId="0" applyFont="1" applyBorder="1" applyAlignment="1">
      <alignment horizontal="center" vertical="center"/>
    </xf>
    <xf numFmtId="0" fontId="1" fillId="12" borderId="28" xfId="0" applyFont="1" applyFill="1" applyBorder="1" applyAlignment="1">
      <alignment horizontal="center" vertical="center"/>
    </xf>
    <xf numFmtId="0" fontId="0" fillId="12" borderId="28" xfId="0" applyFill="1" applyBorder="1" applyAlignment="1">
      <alignment horizontal="center" vertical="center" wrapText="1"/>
    </xf>
    <xf numFmtId="0" fontId="0" fillId="4" borderId="31" xfId="0" applyFill="1" applyBorder="1" applyAlignment="1">
      <alignment horizontal="center" vertical="center"/>
    </xf>
    <xf numFmtId="0" fontId="0" fillId="4" borderId="0" xfId="0" applyFill="1" applyAlignment="1">
      <alignment horizontal="center" vertical="center" wrapText="1"/>
    </xf>
    <xf numFmtId="0" fontId="0" fillId="4" borderId="41" xfId="0" applyFill="1" applyBorder="1" applyAlignment="1">
      <alignment horizontal="center" vertical="center"/>
    </xf>
    <xf numFmtId="4" fontId="0" fillId="0" borderId="0" xfId="0" applyNumberFormat="1"/>
    <xf numFmtId="164" fontId="0" fillId="0" borderId="0" xfId="0" applyNumberFormat="1" applyAlignment="1">
      <alignment horizontal="center" vertical="center"/>
    </xf>
    <xf numFmtId="2" fontId="0" fillId="0" borderId="0" xfId="0" applyNumberFormat="1"/>
    <xf numFmtId="10" fontId="0" fillId="0" borderId="0" xfId="0" applyNumberFormat="1"/>
    <xf numFmtId="0" fontId="0" fillId="12" borderId="28" xfId="0" quotePrefix="1" applyFill="1" applyBorder="1" applyAlignment="1">
      <alignment horizontal="center" vertical="center" wrapText="1"/>
    </xf>
    <xf numFmtId="0" fontId="32" fillId="12" borderId="42" xfId="0" applyFont="1" applyFill="1" applyBorder="1" applyAlignment="1">
      <alignment horizontal="center" vertical="center" wrapText="1"/>
    </xf>
    <xf numFmtId="0" fontId="0" fillId="12" borderId="43" xfId="0" applyFill="1" applyBorder="1" applyAlignment="1">
      <alignment horizontal="center" vertical="center"/>
    </xf>
    <xf numFmtId="0" fontId="0" fillId="12" borderId="44" xfId="0" applyFill="1" applyBorder="1" applyAlignment="1">
      <alignment horizontal="left" vertical="top"/>
    </xf>
    <xf numFmtId="0" fontId="32" fillId="12" borderId="45" xfId="0" applyFont="1" applyFill="1" applyBorder="1" applyAlignment="1">
      <alignment horizontal="center" vertical="center" wrapText="1"/>
    </xf>
    <xf numFmtId="0" fontId="0" fillId="12" borderId="0" xfId="0" applyFill="1" applyAlignment="1">
      <alignment horizontal="center" vertical="center"/>
    </xf>
    <xf numFmtId="0" fontId="0" fillId="12" borderId="46" xfId="0" applyFill="1" applyBorder="1" applyAlignment="1">
      <alignment horizontal="left" vertical="top"/>
    </xf>
    <xf numFmtId="0" fontId="32" fillId="12" borderId="47" xfId="0" applyFont="1" applyFill="1" applyBorder="1" applyAlignment="1">
      <alignment horizontal="center" vertical="center" wrapText="1"/>
    </xf>
    <xf numFmtId="0" fontId="0" fillId="12" borderId="48" xfId="0" applyFill="1" applyBorder="1" applyAlignment="1">
      <alignment horizontal="center" vertical="center"/>
    </xf>
    <xf numFmtId="0" fontId="0" fillId="12" borderId="49" xfId="0" applyFill="1" applyBorder="1" applyAlignment="1">
      <alignment horizontal="left" vertical="top"/>
    </xf>
    <xf numFmtId="0" fontId="1" fillId="0" borderId="12" xfId="0" applyFont="1" applyBorder="1" applyAlignment="1">
      <alignment horizontal="center" vertical="center"/>
    </xf>
    <xf numFmtId="0" fontId="0" fillId="0" borderId="50" xfId="0" applyBorder="1" applyAlignment="1">
      <alignment horizontal="center" vertical="center"/>
    </xf>
    <xf numFmtId="0" fontId="0" fillId="0" borderId="41" xfId="0" applyBorder="1" applyAlignment="1">
      <alignment horizontal="center" vertical="center"/>
    </xf>
    <xf numFmtId="0" fontId="0" fillId="0" borderId="0" xfId="0" applyAlignment="1">
      <alignment vertical="center"/>
    </xf>
    <xf numFmtId="0" fontId="0" fillId="2" borderId="5" xfId="0" applyFill="1" applyBorder="1" applyAlignment="1">
      <alignment vertical="center"/>
    </xf>
    <xf numFmtId="0" fontId="0" fillId="2" borderId="0" xfId="0" applyFill="1" applyAlignment="1">
      <alignment vertical="center"/>
    </xf>
    <xf numFmtId="0" fontId="0" fillId="0" borderId="22" xfId="0" applyBorder="1" applyAlignment="1">
      <alignment horizontal="center" vertical="center" wrapText="1"/>
    </xf>
    <xf numFmtId="0" fontId="1" fillId="0" borderId="28" xfId="0" applyFont="1" applyBorder="1" applyAlignment="1">
      <alignment horizontal="center" vertical="center"/>
    </xf>
    <xf numFmtId="0" fontId="0" fillId="0" borderId="46" xfId="0" applyBorder="1"/>
    <xf numFmtId="0" fontId="60" fillId="0" borderId="0" xfId="0" applyFont="1" applyAlignment="1">
      <alignment vertical="center"/>
    </xf>
    <xf numFmtId="0" fontId="61" fillId="0" borderId="0" xfId="0" applyFont="1"/>
    <xf numFmtId="0" fontId="35" fillId="0" borderId="0" xfId="0" applyFont="1"/>
    <xf numFmtId="0" fontId="1" fillId="0" borderId="0" xfId="0" applyFont="1"/>
    <xf numFmtId="0" fontId="57" fillId="0" borderId="23" xfId="0" applyFont="1" applyBorder="1" applyAlignment="1">
      <alignment horizontal="center" vertical="center" wrapText="1"/>
    </xf>
    <xf numFmtId="0" fontId="31" fillId="0" borderId="0" xfId="0" applyFont="1" applyAlignment="1">
      <alignment horizontal="center" vertical="center"/>
    </xf>
    <xf numFmtId="0" fontId="0" fillId="12" borderId="0" xfId="0" applyFill="1" applyAlignment="1">
      <alignment horizontal="left" vertical="top"/>
    </xf>
    <xf numFmtId="0" fontId="0" fillId="13" borderId="0" xfId="0" applyFill="1"/>
    <xf numFmtId="0" fontId="32" fillId="12" borderId="0" xfId="0" applyFont="1" applyFill="1" applyAlignment="1">
      <alignment horizontal="center" vertical="center" wrapText="1"/>
    </xf>
    <xf numFmtId="0" fontId="0" fillId="0" borderId="8" xfId="0" applyBorder="1" applyAlignment="1">
      <alignment horizontal="center" vertical="center"/>
    </xf>
    <xf numFmtId="0" fontId="0" fillId="0" borderId="0" xfId="0" applyAlignment="1">
      <alignment wrapText="1"/>
    </xf>
    <xf numFmtId="0" fontId="0" fillId="3" borderId="16" xfId="0" applyFill="1" applyBorder="1"/>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0" fillId="10" borderId="1" xfId="0" applyFill="1" applyBorder="1" applyAlignment="1">
      <alignment horizontal="center" vertical="center" wrapText="1"/>
    </xf>
    <xf numFmtId="0" fontId="66" fillId="0" borderId="0" xfId="0" applyFont="1"/>
    <xf numFmtId="0" fontId="10" fillId="3" borderId="6" xfId="0" applyFont="1" applyFill="1" applyBorder="1" applyAlignment="1">
      <alignment horizontal="right" wrapText="1"/>
    </xf>
    <xf numFmtId="0" fontId="0" fillId="0" borderId="1" xfId="0" applyBorder="1"/>
    <xf numFmtId="0" fontId="10" fillId="3" borderId="6" xfId="0" applyFont="1" applyFill="1" applyBorder="1" applyAlignment="1">
      <alignment horizontal="center" vertical="center"/>
    </xf>
    <xf numFmtId="0" fontId="0" fillId="14" borderId="42" xfId="0" applyFill="1" applyBorder="1"/>
    <xf numFmtId="0" fontId="0" fillId="0" borderId="3" xfId="0" applyBorder="1"/>
    <xf numFmtId="0" fontId="0" fillId="0" borderId="58" xfId="0" applyBorder="1" applyAlignment="1">
      <alignment horizontal="center" vertical="center"/>
    </xf>
    <xf numFmtId="0" fontId="0" fillId="10" borderId="58" xfId="0" applyFill="1" applyBorder="1" applyAlignment="1">
      <alignment horizontal="center" vertical="center"/>
    </xf>
    <xf numFmtId="0" fontId="0" fillId="10" borderId="40" xfId="0" applyFill="1" applyBorder="1" applyAlignment="1">
      <alignment horizontal="center" vertical="center" wrapText="1"/>
    </xf>
    <xf numFmtId="9" fontId="0" fillId="2" borderId="46" xfId="1" applyFont="1" applyFill="1" applyBorder="1"/>
    <xf numFmtId="0" fontId="0" fillId="7" borderId="44" xfId="0" applyFill="1" applyBorder="1"/>
    <xf numFmtId="0" fontId="0" fillId="7" borderId="46" xfId="0" applyFill="1" applyBorder="1"/>
    <xf numFmtId="9" fontId="0" fillId="7" borderId="46" xfId="1" applyFont="1" applyFill="1" applyBorder="1"/>
    <xf numFmtId="0" fontId="0" fillId="7" borderId="6" xfId="0" applyFill="1" applyBorder="1" applyAlignment="1">
      <alignment horizontal="center" vertical="center"/>
    </xf>
    <xf numFmtId="0" fontId="0" fillId="7" borderId="2" xfId="0" applyFill="1" applyBorder="1" applyAlignment="1">
      <alignment horizontal="center" vertical="center"/>
    </xf>
    <xf numFmtId="0" fontId="0" fillId="0" borderId="28" xfId="0" applyBorder="1" applyAlignment="1">
      <alignment wrapText="1"/>
    </xf>
    <xf numFmtId="0" fontId="67" fillId="2" borderId="0" xfId="0" applyFont="1" applyFill="1" applyAlignment="1">
      <alignment horizontal="center" vertical="center" wrapText="1"/>
    </xf>
    <xf numFmtId="0" fontId="0" fillId="9" borderId="2" xfId="0" applyFill="1" applyBorder="1" applyAlignment="1">
      <alignment horizontal="center" vertical="center"/>
    </xf>
    <xf numFmtId="0" fontId="49" fillId="7" borderId="58" xfId="0" applyFont="1" applyFill="1" applyBorder="1" applyAlignment="1">
      <alignment horizontal="center" vertical="center"/>
    </xf>
    <xf numFmtId="0" fontId="64" fillId="0" borderId="2" xfId="0" applyFont="1" applyBorder="1" applyAlignment="1">
      <alignment horizontal="center" vertical="center" wrapText="1"/>
    </xf>
    <xf numFmtId="0" fontId="49" fillId="7" borderId="46" xfId="0" applyFont="1" applyFill="1" applyBorder="1" applyAlignment="1">
      <alignment horizontal="center" vertical="center"/>
    </xf>
    <xf numFmtId="0" fontId="68" fillId="0" borderId="0" xfId="0" applyFont="1"/>
    <xf numFmtId="0" fontId="49" fillId="7" borderId="45" xfId="0" applyFont="1" applyFill="1" applyBorder="1" applyAlignment="1">
      <alignment horizontal="center" vertical="center"/>
    </xf>
    <xf numFmtId="0" fontId="69" fillId="7" borderId="45" xfId="0" applyFont="1" applyFill="1" applyBorder="1" applyAlignment="1">
      <alignment horizontal="center" vertical="center"/>
    </xf>
    <xf numFmtId="0" fontId="0" fillId="7" borderId="45" xfId="0" applyFill="1" applyBorder="1" applyAlignment="1">
      <alignment horizontal="center" vertical="center"/>
    </xf>
    <xf numFmtId="0" fontId="0" fillId="7" borderId="44" xfId="0" applyFill="1" applyBorder="1" applyAlignment="1">
      <alignment horizontal="center" vertical="center" wrapText="1"/>
    </xf>
    <xf numFmtId="0" fontId="49" fillId="7" borderId="42" xfId="0" applyFont="1" applyFill="1" applyBorder="1" applyAlignment="1">
      <alignment horizontal="center" vertical="center" wrapText="1"/>
    </xf>
    <xf numFmtId="0" fontId="1" fillId="0" borderId="62" xfId="0" applyFont="1" applyBorder="1" applyAlignment="1">
      <alignment horizontal="center" vertical="center"/>
    </xf>
    <xf numFmtId="0" fontId="58" fillId="0" borderId="1" xfId="0" applyFont="1" applyBorder="1"/>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14" fillId="7" borderId="0" xfId="0" applyFont="1" applyFill="1" applyAlignment="1">
      <alignment horizontal="center" vertical="center"/>
    </xf>
    <xf numFmtId="0" fontId="14" fillId="7" borderId="53" xfId="0" applyFont="1" applyFill="1" applyBorder="1" applyAlignment="1">
      <alignment horizontal="center" vertical="center"/>
    </xf>
    <xf numFmtId="0" fontId="11" fillId="15" borderId="62" xfId="0" applyFont="1" applyFill="1" applyBorder="1" applyAlignment="1">
      <alignment horizontal="center" vertical="center" wrapText="1"/>
    </xf>
    <xf numFmtId="0" fontId="11" fillId="15" borderId="61" xfId="0" applyFont="1" applyFill="1" applyBorder="1" applyAlignment="1">
      <alignment horizontal="center" vertical="center" wrapText="1"/>
    </xf>
    <xf numFmtId="0" fontId="11" fillId="15" borderId="41" xfId="0" applyFont="1" applyFill="1" applyBorder="1" applyAlignment="1">
      <alignment horizontal="center" vertical="center" wrapText="1"/>
    </xf>
    <xf numFmtId="0" fontId="26" fillId="3" borderId="51" xfId="0" applyFont="1" applyFill="1" applyBorder="1" applyAlignment="1">
      <alignment vertical="center"/>
    </xf>
    <xf numFmtId="0" fontId="26" fillId="3" borderId="56" xfId="0" applyFont="1" applyFill="1" applyBorder="1" applyAlignment="1">
      <alignment vertical="center"/>
    </xf>
    <xf numFmtId="0" fontId="26" fillId="3" borderId="57" xfId="0" applyFont="1" applyFill="1" applyBorder="1" applyAlignment="1">
      <alignment vertical="center"/>
    </xf>
    <xf numFmtId="0" fontId="65" fillId="0" borderId="59" xfId="0" applyFont="1" applyBorder="1" applyAlignment="1">
      <alignment horizontal="left" vertical="center" wrapText="1"/>
    </xf>
    <xf numFmtId="0" fontId="65" fillId="0" borderId="60" xfId="0" applyFont="1" applyBorder="1" applyAlignment="1">
      <alignment horizontal="left" vertical="center" wrapText="1"/>
    </xf>
    <xf numFmtId="0" fontId="65" fillId="0" borderId="51" xfId="0" applyFont="1" applyBorder="1" applyAlignment="1">
      <alignment horizontal="left" vertical="center" wrapText="1"/>
    </xf>
    <xf numFmtId="0" fontId="65" fillId="0" borderId="57" xfId="0" applyFont="1" applyBorder="1" applyAlignment="1">
      <alignment horizontal="left" vertical="center" wrapText="1"/>
    </xf>
    <xf numFmtId="0" fontId="65" fillId="0" borderId="51" xfId="0" applyFont="1" applyBorder="1" applyAlignment="1">
      <alignment vertical="center" wrapText="1"/>
    </xf>
    <xf numFmtId="0" fontId="65" fillId="0" borderId="57" xfId="0" applyFont="1" applyBorder="1" applyAlignment="1">
      <alignment vertical="center" wrapText="1"/>
    </xf>
    <xf numFmtId="0" fontId="1" fillId="0" borderId="6" xfId="0" applyFont="1" applyBorder="1" applyAlignment="1">
      <alignment horizontal="left" vertical="top" wrapText="1"/>
    </xf>
    <xf numFmtId="0" fontId="1" fillId="0" borderId="16" xfId="0" applyFont="1" applyBorder="1" applyAlignment="1">
      <alignment horizontal="left" vertical="top" wrapText="1"/>
    </xf>
    <xf numFmtId="0" fontId="1" fillId="0" borderId="2" xfId="0" applyFont="1" applyBorder="1" applyAlignment="1">
      <alignment horizontal="left" vertical="top" wrapText="1"/>
    </xf>
    <xf numFmtId="0" fontId="65" fillId="0" borderId="51" xfId="0" applyFont="1" applyBorder="1" applyAlignment="1">
      <alignment wrapText="1"/>
    </xf>
    <xf numFmtId="0" fontId="65" fillId="0" borderId="57" xfId="0" applyFont="1" applyBorder="1" applyAlignment="1">
      <alignment wrapText="1"/>
    </xf>
    <xf numFmtId="0" fontId="11" fillId="0" borderId="0" xfId="0" applyFont="1" applyAlignment="1">
      <alignment horizontal="center" vertical="center"/>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54" fillId="3" borderId="14" xfId="0" applyFont="1" applyFill="1" applyBorder="1" applyAlignment="1">
      <alignment horizontal="center" vertical="center" wrapText="1"/>
    </xf>
    <xf numFmtId="0" fontId="54" fillId="3" borderId="15" xfId="0" applyFont="1" applyFill="1" applyBorder="1" applyAlignment="1">
      <alignment horizontal="center" vertical="center" wrapText="1"/>
    </xf>
    <xf numFmtId="0" fontId="54" fillId="3" borderId="17"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0" fillId="0" borderId="0" xfId="0" applyAlignment="1">
      <alignment wrapText="1"/>
    </xf>
    <xf numFmtId="0" fontId="63" fillId="0" borderId="8"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3" xfId="0" applyFont="1" applyBorder="1" applyAlignment="1">
      <alignment horizontal="center" vertical="center" wrapText="1"/>
    </xf>
    <xf numFmtId="0" fontId="0" fillId="0" borderId="11" xfId="0" applyBorder="1" applyAlignment="1">
      <alignment wrapText="1"/>
    </xf>
    <xf numFmtId="0" fontId="27" fillId="0" borderId="1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25" xfId="0" applyBorder="1" applyAlignment="1">
      <alignment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3" xfId="0" applyFont="1" applyBorder="1" applyAlignment="1">
      <alignment horizontal="center" vertical="center" wrapText="1"/>
    </xf>
    <xf numFmtId="0" fontId="36" fillId="6" borderId="6" xfId="0" applyFont="1" applyFill="1" applyBorder="1" applyAlignment="1">
      <alignment vertical="center" wrapText="1"/>
    </xf>
    <xf numFmtId="0" fontId="36" fillId="6" borderId="16" xfId="0" applyFont="1" applyFill="1" applyBorder="1" applyAlignment="1">
      <alignment vertical="center" wrapText="1"/>
    </xf>
    <xf numFmtId="0" fontId="36" fillId="6" borderId="2" xfId="0" applyFont="1" applyFill="1" applyBorder="1" applyAlignment="1">
      <alignment vertical="center" wrapText="1"/>
    </xf>
    <xf numFmtId="0" fontId="62" fillId="0" borderId="7" xfId="0" applyFont="1" applyBorder="1" applyAlignment="1">
      <alignment vertical="center" wrapText="1"/>
    </xf>
    <xf numFmtId="0" fontId="62" fillId="0" borderId="52" xfId="0" applyFont="1" applyBorder="1" applyAlignment="1">
      <alignment vertical="center" wrapText="1"/>
    </xf>
    <xf numFmtId="0" fontId="62" fillId="0" borderId="13" xfId="0" applyFont="1" applyBorder="1" applyAlignment="1">
      <alignment vertical="center" wrapText="1"/>
    </xf>
    <xf numFmtId="0" fontId="62" fillId="0" borderId="31" xfId="0" applyFont="1" applyBorder="1" applyAlignment="1">
      <alignment vertical="center" wrapText="1"/>
    </xf>
    <xf numFmtId="0" fontId="62" fillId="0" borderId="0" xfId="0" applyFont="1" applyAlignment="1">
      <alignment vertical="center" wrapText="1"/>
    </xf>
    <xf numFmtId="0" fontId="62" fillId="0" borderId="40" xfId="0" applyFont="1" applyBorder="1" applyAlignment="1">
      <alignment vertical="center" wrapText="1"/>
    </xf>
    <xf numFmtId="0" fontId="62" fillId="0" borderId="32" xfId="0" applyFont="1" applyBorder="1" applyAlignment="1">
      <alignment vertical="center" wrapText="1"/>
    </xf>
    <xf numFmtId="0" fontId="62" fillId="0" borderId="53" xfId="0" applyFont="1" applyBorder="1" applyAlignment="1">
      <alignment vertical="center" wrapText="1"/>
    </xf>
    <xf numFmtId="0" fontId="62" fillId="0" borderId="4" xfId="0" applyFont="1" applyBorder="1" applyAlignment="1">
      <alignment vertical="center" wrapText="1"/>
    </xf>
    <xf numFmtId="0" fontId="0" fillId="14" borderId="45" xfId="0" applyFill="1" applyBorder="1" applyAlignment="1"/>
    <xf numFmtId="0" fontId="0" fillId="14" borderId="0" xfId="0" applyFill="1" applyAlignment="1"/>
    <xf numFmtId="0" fontId="0" fillId="14" borderId="46" xfId="0" applyFill="1" applyBorder="1" applyAlignment="1"/>
  </cellXfs>
  <cellStyles count="3">
    <cellStyle name="Good" xfId="2" builtinId="26" customBuiltin="1"/>
    <cellStyle name="Normal" xfId="0" builtinId="0"/>
    <cellStyle name="Percent" xfId="1" builtinId="5"/>
  </cellStyles>
  <dxfs count="5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font>
      <fill>
        <patternFill>
          <bgColor rgb="FFFF0000"/>
        </patternFill>
      </fill>
    </dxf>
    <dxf>
      <font>
        <b/>
        <i val="0"/>
      </font>
      <fill>
        <patternFill>
          <bgColor rgb="FF92D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0</xdr:row>
      <xdr:rowOff>7</xdr:rowOff>
    </xdr:from>
    <xdr:to>
      <xdr:col>2</xdr:col>
      <xdr:colOff>1645936</xdr:colOff>
      <xdr:row>7</xdr:row>
      <xdr:rowOff>15240</xdr:rowOff>
    </xdr:to>
    <xdr:pic>
      <xdr:nvPicPr>
        <xdr:cNvPr id="5" name="Picture 4">
          <a:extLst>
            <a:ext uri="{FF2B5EF4-FFF2-40B4-BE49-F238E27FC236}">
              <a16:creationId xmlns:a16="http://schemas.microsoft.com/office/drawing/2014/main" id="{C4EDC3CD-5F2C-9364-820F-4B2A336B0487}"/>
            </a:ext>
          </a:extLst>
        </xdr:cNvPr>
        <xdr:cNvPicPr>
          <a:picLocks noChangeAspect="1"/>
        </xdr:cNvPicPr>
      </xdr:nvPicPr>
      <xdr:blipFill>
        <a:blip xmlns:r="http://schemas.openxmlformats.org/officeDocument/2006/relationships" r:embed="rId1"/>
        <a:stretch>
          <a:fillRect/>
        </a:stretch>
      </xdr:blipFill>
      <xdr:spPr>
        <a:xfrm>
          <a:off x="1990725" y="7"/>
          <a:ext cx="2985151" cy="1352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5854\AppData\Roaming\Microsoft\Excel\FY24%20Monitoring%20master%20form%20REV%205%20(version%201).xlsb" TargetMode="External"/><Relationship Id="rId1" Type="http://schemas.openxmlformats.org/officeDocument/2006/relationships/externalLinkPath" Target="/Users/15854/AppData/Roaming/Microsoft/Excel/FY24%20Monitoring%20master%20form%20REV%20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Page"/>
      <sheetName val="Assessment HMIS "/>
      <sheetName val="Assessment HMIS Part 2"/>
      <sheetName val="Coordinated Entry "/>
      <sheetName val="Information &amp; Documentation"/>
      <sheetName val="Finances"/>
      <sheetName val="Project Outcomes "/>
      <sheetName val="Folder Review "/>
      <sheetName val="Client CM Review "/>
      <sheetName val="PIT Participation"/>
      <sheetName val="Scoring Page and Final notes "/>
      <sheetName val="Scoring Key"/>
      <sheetName val="Lookups"/>
      <sheetName val="FY24 Monitoring master form REV"/>
    </sheetNames>
    <sheetDataSet>
      <sheetData sheetId="0"/>
      <sheetData sheetId="1"/>
      <sheetData sheetId="2"/>
      <sheetData sheetId="3"/>
      <sheetData sheetId="4"/>
      <sheetData sheetId="5">
        <row r="23">
          <cell r="E23">
            <v>0</v>
          </cell>
        </row>
      </sheetData>
      <sheetData sheetId="6"/>
      <sheetData sheetId="7"/>
      <sheetData sheetId="8"/>
      <sheetData sheetId="9"/>
      <sheetData sheetId="10">
        <row r="16">
          <cell r="E16" t="e">
            <v>#DIV/0!</v>
          </cell>
        </row>
      </sheetData>
      <sheetData sheetId="11"/>
      <sheetData sheetId="12"/>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74434-973A-41A0-BDB9-C264C6A7D432}" name="Table1" displayName="Table1" ref="A2:B16" totalsRowShown="0">
  <autoFilter ref="A2:B16" xr:uid="{04A74434-973A-41A0-BDB9-C264C6A7D432}"/>
  <sortState xmlns:xlrd2="http://schemas.microsoft.com/office/spreadsheetml/2017/richdata2" ref="A3:B16">
    <sortCondition ref="A2:A16"/>
  </sortState>
  <tableColumns count="2">
    <tableColumn id="1" xr3:uid="{F3795B1E-11AF-4FC8-8C49-51F970F4CAA2}" name="Response"/>
    <tableColumn id="2" xr3:uid="{A6058F75-7B60-45F3-B835-35C41177A590}" name="Points"/>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385DF3D-153A-43FD-B973-77205C6B3EE6}" name="Table3" displayName="Table3" ref="E2:F4" totalsRowShown="0">
  <autoFilter ref="E2:F4" xr:uid="{6385DF3D-153A-43FD-B973-77205C6B3EE6}"/>
  <sortState xmlns:xlrd2="http://schemas.microsoft.com/office/spreadsheetml/2017/richdata2" ref="E3:F4">
    <sortCondition ref="E2:E4"/>
  </sortState>
  <tableColumns count="2">
    <tableColumn id="1" xr3:uid="{E2650691-72F6-4457-A6F3-C9A5E8A2C13D}" name="Section 2"/>
    <tableColumn id="2" xr3:uid="{DC533C1D-CA57-4EAC-97D3-9FDBA5976A20}" name="Points"/>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661F40-D295-40B4-BDB9-E2280EF6DBE6}" name="Table4" displayName="Table4" ref="H2:I4" totalsRowShown="0">
  <autoFilter ref="H2:I4" xr:uid="{69661F40-D295-40B4-BDB9-E2280EF6DBE6}"/>
  <tableColumns count="2">
    <tableColumn id="1" xr3:uid="{B33234C6-57AE-4683-A8D5-489D6C9A1F76}" name="Answer"/>
    <tableColumn id="2" xr3:uid="{7FE9BADF-543F-44FA-B613-60A9CB8684DA}" name="Score"/>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D3E981-3EF3-4E78-90D1-3C4C63A38FB8}" name="Table5" displayName="Table5" ref="K2:L4" totalsRowShown="0">
  <autoFilter ref="K2:L4" xr:uid="{ACD3E981-3EF3-4E78-90D1-3C4C63A38FB8}"/>
  <tableColumns count="2">
    <tableColumn id="1" xr3:uid="{B49BA2B0-3FE5-4825-8B39-9E8926F44C1E}" name="Answer"/>
    <tableColumn id="2" xr3:uid="{6DF729BA-79AA-452E-8EC1-50D0F6D9C5B7}" name="Score"/>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B46E59-B76F-47B9-A075-DA6731B975F2}" name="Table2" displayName="Table2" ref="E8:F14" totalsRowShown="0" headerRowDxfId="7" dataDxfId="6">
  <autoFilter ref="E8:F14" xr:uid="{83B46E59-B76F-47B9-A075-DA6731B975F2}"/>
  <tableColumns count="2">
    <tableColumn id="1" xr3:uid="{217F1B16-78FA-4B16-8504-61F75745F409}" name="Percentage" dataDxfId="5"/>
    <tableColumn id="2" xr3:uid="{7D4101A3-05D3-43EF-8D4A-BEA851ADB6DB}" name="Points" dataDxfId="4"/>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2342C4-C36D-4830-AD60-B440A1F1EA47}" name="Table27" displayName="Table27" ref="H8:I13" totalsRowShown="0" headerRowDxfId="3" dataDxfId="2">
  <autoFilter ref="H8:I13" xr:uid="{A72342C4-C36D-4830-AD60-B440A1F1EA47}"/>
  <tableColumns count="2">
    <tableColumn id="1" xr3:uid="{8F8888BD-6FFC-4249-BF4C-FE147F605061}" name="Percentage" dataDxfId="1"/>
    <tableColumn id="2" xr3:uid="{E980913E-A412-4D9E-9510-13F106438419}" name="Points" dataDxfId="0"/>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3C4370-E897-4291-AFC6-4255B97814EE}" name="Table58" displayName="Table58" ref="K8:L10" totalsRowShown="0">
  <autoFilter ref="K8:L10" xr:uid="{A83C4370-E897-4291-AFC6-4255B97814EE}"/>
  <tableColumns count="2">
    <tableColumn id="1" xr3:uid="{953F3FB7-564B-4D03-A884-B758E16AD972}" name="Answer"/>
    <tableColumn id="2" xr3:uid="{6D82F048-72F1-4012-B6AB-D2ABCB0C7FD5}" name="Score"/>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7CC8DE-E06E-4263-A040-F55DE098D1DF}" name="Table589" displayName="Table589" ref="K14:L16" totalsRowShown="0">
  <autoFilter ref="K14:L16" xr:uid="{B07CC8DE-E06E-4263-A040-F55DE098D1DF}"/>
  <tableColumns count="2">
    <tableColumn id="1" xr3:uid="{BA4A7615-4712-4698-BD8E-ACB777F3CFC2}" name="Answer"/>
    <tableColumn id="2" xr3:uid="{0631F9E1-CBB8-4B37-9B0B-CA49FFA95F13}" name="Score"/>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35E59-8121-4267-956E-1098BADE8196}">
  <sheetPr>
    <pageSetUpPr fitToPage="1"/>
  </sheetPr>
  <dimension ref="B1:E33"/>
  <sheetViews>
    <sheetView topLeftCell="A11" zoomScale="75" zoomScaleNormal="75" workbookViewId="0">
      <selection activeCell="C29" sqref="C29"/>
    </sheetView>
  </sheetViews>
  <sheetFormatPr defaultRowHeight="14.45"/>
  <cols>
    <col min="1" max="1" width="8.42578125" customWidth="1"/>
    <col min="2" max="2" width="41.5703125" customWidth="1"/>
    <col min="3" max="3" width="48.5703125" customWidth="1"/>
  </cols>
  <sheetData>
    <row r="1" spans="2:3">
      <c r="B1" s="74"/>
      <c r="C1" s="74"/>
    </row>
    <row r="2" spans="2:3">
      <c r="B2" s="74"/>
      <c r="C2" s="74"/>
    </row>
    <row r="3" spans="2:3">
      <c r="B3" s="74"/>
      <c r="C3" s="74"/>
    </row>
    <row r="4" spans="2:3">
      <c r="B4" s="74"/>
      <c r="C4" s="74"/>
    </row>
    <row r="5" spans="2:3">
      <c r="B5" s="74"/>
      <c r="C5" s="74"/>
    </row>
    <row r="6" spans="2:3">
      <c r="B6" s="74"/>
      <c r="C6" s="74"/>
    </row>
    <row r="7" spans="2:3">
      <c r="B7" s="74"/>
      <c r="C7" s="74"/>
    </row>
    <row r="8" spans="2:3">
      <c r="B8" s="74"/>
      <c r="C8" s="74"/>
    </row>
    <row r="9" spans="2:3" ht="5.0999999999999996" customHeight="1" thickBot="1">
      <c r="B9" s="74"/>
      <c r="C9" s="74"/>
    </row>
    <row r="10" spans="2:3" ht="50.25" customHeight="1" thickTop="1" thickBot="1">
      <c r="B10" s="179" t="s">
        <v>0</v>
      </c>
      <c r="C10" s="37"/>
    </row>
    <row r="11" spans="2:3" ht="55.5" customHeight="1" thickTop="1" thickBot="1">
      <c r="B11" s="180" t="s">
        <v>1</v>
      </c>
      <c r="C11" s="37"/>
    </row>
    <row r="12" spans="2:3" ht="23.65" customHeight="1" thickTop="1" thickBot="1">
      <c r="B12" s="180" t="s">
        <v>2</v>
      </c>
      <c r="C12" s="37"/>
    </row>
    <row r="13" spans="2:3" ht="23.65" customHeight="1" thickTop="1" thickBot="1">
      <c r="B13" s="180" t="s">
        <v>3</v>
      </c>
      <c r="C13" s="172"/>
    </row>
    <row r="14" spans="2:3" ht="23.65" customHeight="1" thickTop="1" thickBot="1">
      <c r="B14" s="180" t="s">
        <v>4</v>
      </c>
      <c r="C14" s="37"/>
    </row>
    <row r="15" spans="2:3" ht="23.65" customHeight="1" thickTop="1" thickBot="1">
      <c r="B15" s="181" t="s">
        <v>5</v>
      </c>
      <c r="C15" s="37"/>
    </row>
    <row r="16" spans="2:3" ht="23.65" customHeight="1" thickTop="1" thickBot="1">
      <c r="B16" s="180" t="s">
        <v>6</v>
      </c>
      <c r="C16" s="37"/>
    </row>
    <row r="17" spans="2:5" ht="23.65" customHeight="1" thickTop="1" thickBot="1">
      <c r="B17" s="180" t="s">
        <v>7</v>
      </c>
      <c r="C17" s="173">
        <f>C18+C19+C20+C21+C22+C23</f>
        <v>0</v>
      </c>
    </row>
    <row r="18" spans="2:5" ht="18.600000000000001" thickTop="1">
      <c r="B18" s="182" t="s">
        <v>8</v>
      </c>
      <c r="C18" s="174">
        <v>0</v>
      </c>
    </row>
    <row r="19" spans="2:5" ht="18">
      <c r="B19" s="183" t="s">
        <v>9</v>
      </c>
      <c r="C19" s="175">
        <v>0</v>
      </c>
    </row>
    <row r="20" spans="2:5" ht="18">
      <c r="B20" s="183" t="s">
        <v>10</v>
      </c>
      <c r="C20" s="175">
        <v>0</v>
      </c>
    </row>
    <row r="21" spans="2:5" ht="18">
      <c r="B21" s="183" t="s">
        <v>11</v>
      </c>
      <c r="C21" s="175">
        <v>0</v>
      </c>
    </row>
    <row r="22" spans="2:5" ht="18">
      <c r="B22" s="183" t="s">
        <v>12</v>
      </c>
      <c r="C22" s="175">
        <v>0</v>
      </c>
    </row>
    <row r="23" spans="2:5" ht="18.600000000000001" thickBot="1">
      <c r="B23" s="184" t="s">
        <v>13</v>
      </c>
      <c r="C23" s="176">
        <v>0</v>
      </c>
    </row>
    <row r="24" spans="2:5" ht="19.149999999999999" thickTop="1" thickBot="1">
      <c r="B24" s="185"/>
      <c r="C24" s="177"/>
    </row>
    <row r="25" spans="2:5" ht="40.5" customHeight="1" thickTop="1" thickBot="1">
      <c r="B25" s="2" t="s">
        <v>14</v>
      </c>
      <c r="C25" s="195"/>
    </row>
    <row r="26" spans="2:5" ht="33" customHeight="1" thickBot="1">
      <c r="B26" s="2" t="s">
        <v>15</v>
      </c>
      <c r="C26" s="195"/>
    </row>
    <row r="27" spans="2:5" ht="30" customHeight="1" thickBot="1">
      <c r="B27" s="2" t="s">
        <v>16</v>
      </c>
      <c r="C27" s="195"/>
    </row>
    <row r="28" spans="2:5" ht="18.600000000000001" thickBot="1">
      <c r="B28" s="188"/>
      <c r="C28" s="189"/>
    </row>
    <row r="29" spans="2:5" ht="39.6" customHeight="1" thickBot="1">
      <c r="B29" s="149" t="s">
        <v>17</v>
      </c>
      <c r="C29" s="178" t="e">
        <f>'[1]Scoring Page and Final notes '!E16</f>
        <v>#DIV/0!</v>
      </c>
    </row>
    <row r="30" spans="2:5" ht="19.149999999999999" customHeight="1"/>
    <row r="31" spans="2:5">
      <c r="B31" s="232" t="s">
        <v>18</v>
      </c>
      <c r="C31" s="233"/>
      <c r="D31" s="233"/>
      <c r="E31" s="234"/>
    </row>
    <row r="32" spans="2:5">
      <c r="B32" s="232" t="s">
        <v>19</v>
      </c>
      <c r="C32" s="233"/>
      <c r="D32" s="234"/>
    </row>
    <row r="33" spans="2:5">
      <c r="B33" s="232" t="s">
        <v>20</v>
      </c>
      <c r="D33" s="233"/>
      <c r="E33" s="234"/>
    </row>
  </sheetData>
  <printOptions horizontalCentered="1"/>
  <pageMargins left="0.25" right="0.25" top="0.75" bottom="0.75" header="0.3" footer="0.3"/>
  <pageSetup scale="9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D94064-A86D-4416-98E3-7D4F6C4C706B}">
          <x14:formula1>
            <xm:f>'Scoring Key'!$A$1:$A$6</xm:f>
          </x14:formula1>
          <xm:sqref>C16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58707-597F-4543-9897-A0F5F7020F68}">
  <sheetPr>
    <pageSetUpPr fitToPage="1"/>
  </sheetPr>
  <dimension ref="A1:C10"/>
  <sheetViews>
    <sheetView zoomScale="179" zoomScaleNormal="179" workbookViewId="0">
      <selection activeCell="A3" sqref="A3"/>
    </sheetView>
  </sheetViews>
  <sheetFormatPr defaultRowHeight="14.45"/>
  <cols>
    <col min="1" max="1" width="43.42578125" customWidth="1"/>
    <col min="2" max="2" width="35.5703125" customWidth="1"/>
    <col min="3" max="3" width="45" customWidth="1"/>
  </cols>
  <sheetData>
    <row r="1" spans="1:3" ht="15" thickBot="1"/>
    <row r="2" spans="1:3" ht="24.6" thickTop="1">
      <c r="A2" s="83" t="s">
        <v>297</v>
      </c>
      <c r="B2" s="84" t="s">
        <v>298</v>
      </c>
      <c r="C2" s="56" t="s">
        <v>299</v>
      </c>
    </row>
    <row r="3" spans="1:3">
      <c r="A3" s="85" t="s">
        <v>300</v>
      </c>
      <c r="B3" s="92" t="s">
        <v>301</v>
      </c>
      <c r="C3" s="86" t="s">
        <v>302</v>
      </c>
    </row>
    <row r="4" spans="1:3">
      <c r="A4" s="85" t="s">
        <v>303</v>
      </c>
      <c r="B4" s="86" t="s">
        <v>304</v>
      </c>
      <c r="C4" s="87"/>
    </row>
    <row r="5" spans="1:3">
      <c r="A5" s="85" t="s">
        <v>305</v>
      </c>
      <c r="B5" s="86" t="s">
        <v>306</v>
      </c>
      <c r="C5" s="87"/>
    </row>
    <row r="6" spans="1:3">
      <c r="A6" s="85" t="s">
        <v>307</v>
      </c>
      <c r="B6" s="93" t="s">
        <v>308</v>
      </c>
      <c r="C6" s="87"/>
    </row>
    <row r="7" spans="1:3" ht="15" thickBot="1">
      <c r="A7" s="85" t="s">
        <v>309</v>
      </c>
      <c r="B7" s="86"/>
      <c r="C7" s="88"/>
    </row>
    <row r="8" spans="1:3" ht="15" thickTop="1">
      <c r="A8" s="89"/>
      <c r="B8" s="90" t="s">
        <v>310</v>
      </c>
      <c r="C8" s="86"/>
    </row>
    <row r="9" spans="1:3" ht="15" thickBot="1">
      <c r="A9" s="17"/>
      <c r="B9" s="88"/>
      <c r="C9" s="91" t="s">
        <v>311</v>
      </c>
    </row>
    <row r="10" spans="1:3" ht="15" thickTop="1"/>
  </sheetData>
  <pageMargins left="0.7" right="0.7" top="0.75" bottom="0.75" header="0.3" footer="0.3"/>
  <pageSetup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2716-F0E5-4BF5-8B62-C4E8746BE853}">
  <dimension ref="A1:P34"/>
  <sheetViews>
    <sheetView workbookViewId="0">
      <selection activeCell="I10" sqref="I10"/>
    </sheetView>
  </sheetViews>
  <sheetFormatPr defaultRowHeight="14.45"/>
  <cols>
    <col min="1" max="1" width="27.28515625" customWidth="1"/>
    <col min="2" max="2" width="17.5703125" customWidth="1"/>
    <col min="3" max="3" width="18.5703125" customWidth="1"/>
    <col min="4" max="4" width="10.42578125" customWidth="1"/>
    <col min="5" max="5" width="13.28515625" customWidth="1"/>
  </cols>
  <sheetData>
    <row r="1" spans="1:16" ht="15" thickBot="1"/>
    <row r="2" spans="1:16" ht="33" customHeight="1" thickTop="1" thickBot="1">
      <c r="A2" s="20" t="s">
        <v>312</v>
      </c>
      <c r="B2" s="5"/>
      <c r="C2" s="199"/>
      <c r="D2" s="199"/>
      <c r="E2" s="5">
        <v>0</v>
      </c>
    </row>
    <row r="3" spans="1:16" ht="36" customHeight="1" thickTop="1" thickBot="1">
      <c r="A3" s="20" t="s">
        <v>313</v>
      </c>
      <c r="B3" s="5"/>
      <c r="C3" s="199"/>
      <c r="D3" s="199"/>
      <c r="E3" s="5"/>
    </row>
    <row r="4" spans="1:16" ht="36" customHeight="1" thickTop="1" thickBot="1">
      <c r="A4" s="94"/>
      <c r="B4" s="3"/>
      <c r="D4" s="96" t="s">
        <v>314</v>
      </c>
      <c r="E4" s="200">
        <f>SUM(E2:E3)</f>
        <v>0</v>
      </c>
    </row>
    <row r="5" spans="1:16" ht="16.149999999999999" thickBot="1">
      <c r="A5" s="357" t="s">
        <v>315</v>
      </c>
      <c r="B5" s="358"/>
      <c r="C5" s="358"/>
      <c r="D5" s="358"/>
      <c r="E5" s="359"/>
    </row>
    <row r="6" spans="1:16" ht="44.25" customHeight="1" thickBot="1">
      <c r="A6" s="55" t="s">
        <v>316</v>
      </c>
      <c r="B6" s="44" t="s">
        <v>317</v>
      </c>
      <c r="C6" s="44" t="s">
        <v>318</v>
      </c>
      <c r="D6" s="97" t="s">
        <v>319</v>
      </c>
      <c r="E6" s="44" t="s">
        <v>319</v>
      </c>
    </row>
    <row r="7" spans="1:16" ht="30" thickTop="1" thickBot="1">
      <c r="A7" s="80" t="s">
        <v>320</v>
      </c>
      <c r="B7" s="48">
        <v>2</v>
      </c>
      <c r="C7" s="81">
        <v>28</v>
      </c>
      <c r="D7" s="97" t="s">
        <v>319</v>
      </c>
      <c r="E7" s="50">
        <f>'Assessment HMIS '!D30</f>
        <v>0</v>
      </c>
    </row>
    <row r="8" spans="1:16" ht="28.9" thickTop="1" thickBot="1">
      <c r="A8" s="80" t="s">
        <v>321</v>
      </c>
      <c r="B8" s="48">
        <v>30</v>
      </c>
      <c r="C8" s="81">
        <v>4</v>
      </c>
      <c r="D8" s="97" t="s">
        <v>319</v>
      </c>
      <c r="E8" s="50">
        <f>'Assessment HMIS Part 2'!D50</f>
        <v>0</v>
      </c>
    </row>
    <row r="9" spans="1:16" ht="28.9" thickTop="1" thickBot="1">
      <c r="A9" s="80" t="s">
        <v>322</v>
      </c>
      <c r="B9" s="48">
        <v>12</v>
      </c>
      <c r="C9" s="81">
        <v>3</v>
      </c>
      <c r="D9" s="97" t="s">
        <v>319</v>
      </c>
      <c r="E9" s="50">
        <f>'Coordinated Entry '!E14</f>
        <v>0</v>
      </c>
    </row>
    <row r="10" spans="1:16" ht="28.9" thickTop="1" thickBot="1">
      <c r="A10" s="80" t="s">
        <v>323</v>
      </c>
      <c r="B10" s="48">
        <v>19</v>
      </c>
      <c r="C10" s="81">
        <v>9</v>
      </c>
      <c r="D10" s="97" t="s">
        <v>319</v>
      </c>
      <c r="E10" s="50" t="e">
        <f>#REF!</f>
        <v>#REF!</v>
      </c>
    </row>
    <row r="11" spans="1:16" ht="21" customHeight="1" thickTop="1" thickBot="1">
      <c r="A11" s="80" t="s">
        <v>162</v>
      </c>
      <c r="B11" s="48">
        <v>11</v>
      </c>
      <c r="C11" s="81">
        <v>14</v>
      </c>
      <c r="D11" s="97"/>
      <c r="E11" s="50">
        <f>[1]Finances!E23</f>
        <v>0</v>
      </c>
    </row>
    <row r="12" spans="1:16" ht="28.9" thickTop="1" thickBot="1">
      <c r="A12" s="80" t="s">
        <v>184</v>
      </c>
      <c r="B12" s="48">
        <v>102</v>
      </c>
      <c r="C12" s="81">
        <v>45</v>
      </c>
      <c r="D12" s="97" t="s">
        <v>319</v>
      </c>
      <c r="E12" s="50">
        <f>'Project Outcomes '!G35</f>
        <v>0</v>
      </c>
      <c r="K12" s="239"/>
      <c r="L12" s="239"/>
      <c r="M12" s="239"/>
      <c r="N12" s="239"/>
      <c r="O12" s="239"/>
      <c r="P12" s="239"/>
    </row>
    <row r="13" spans="1:16" ht="28.9" thickTop="1" thickBot="1">
      <c r="A13" s="80" t="s">
        <v>324</v>
      </c>
      <c r="B13" s="48">
        <v>15</v>
      </c>
      <c r="C13" s="81">
        <v>0</v>
      </c>
      <c r="D13" s="97" t="s">
        <v>319</v>
      </c>
      <c r="E13" s="95">
        <f>'Folder Review '!C39</f>
        <v>0</v>
      </c>
    </row>
    <row r="14" spans="1:16" ht="28.9" thickTop="1" thickBot="1">
      <c r="A14" s="80" t="s">
        <v>325</v>
      </c>
      <c r="B14" s="48">
        <v>15</v>
      </c>
      <c r="C14" s="81">
        <v>0</v>
      </c>
      <c r="D14" s="97" t="s">
        <v>319</v>
      </c>
      <c r="E14" s="95">
        <f>'Client CM Review '!C41</f>
        <v>0</v>
      </c>
    </row>
    <row r="15" spans="1:16" ht="38.1" customHeight="1" thickTop="1" thickBot="1">
      <c r="A15" s="80" t="s">
        <v>326</v>
      </c>
      <c r="B15" s="48">
        <v>2</v>
      </c>
      <c r="C15" s="81">
        <v>1</v>
      </c>
      <c r="D15" s="97" t="s">
        <v>319</v>
      </c>
      <c r="E15" s="50">
        <f>E4</f>
        <v>0</v>
      </c>
    </row>
    <row r="16" spans="1:16" ht="32.450000000000003" thickTop="1" thickBot="1">
      <c r="A16" s="80" t="s">
        <v>327</v>
      </c>
      <c r="B16" s="48">
        <f>SUM(B7:B15)</f>
        <v>208</v>
      </c>
      <c r="C16" s="81">
        <f>SUM(C7:C15)</f>
        <v>104</v>
      </c>
      <c r="D16" s="50" t="s">
        <v>17</v>
      </c>
      <c r="E16" s="148" t="e">
        <f>SUM(E7:E15)</f>
        <v>#REF!</v>
      </c>
    </row>
    <row r="17" spans="1:5" ht="15" thickTop="1"/>
    <row r="18" spans="1:5" ht="16.149999999999999" thickBot="1">
      <c r="A18" s="82" t="s">
        <v>328</v>
      </c>
    </row>
    <row r="19" spans="1:5">
      <c r="A19" s="360" t="s">
        <v>329</v>
      </c>
      <c r="B19" s="361"/>
      <c r="C19" s="361"/>
      <c r="D19" s="361"/>
      <c r="E19" s="362"/>
    </row>
    <row r="20" spans="1:5">
      <c r="A20" s="363"/>
      <c r="B20" s="364"/>
      <c r="C20" s="364"/>
      <c r="D20" s="364"/>
      <c r="E20" s="365"/>
    </row>
    <row r="21" spans="1:5" ht="15" thickBot="1">
      <c r="A21" s="366"/>
      <c r="B21" s="367"/>
      <c r="C21" s="367"/>
      <c r="D21" s="367"/>
      <c r="E21" s="368"/>
    </row>
    <row r="22" spans="1:5">
      <c r="A22" s="235" t="s">
        <v>330</v>
      </c>
    </row>
    <row r="26" spans="1:5">
      <c r="A26" s="235" t="s">
        <v>331</v>
      </c>
    </row>
    <row r="30" spans="1:5">
      <c r="A30" s="235" t="s">
        <v>332</v>
      </c>
    </row>
    <row r="34" spans="1:1">
      <c r="A34" s="235" t="s">
        <v>333</v>
      </c>
    </row>
  </sheetData>
  <mergeCells count="2">
    <mergeCell ref="A5:E5"/>
    <mergeCell ref="A19:E2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8BD799C-0CAC-438C-A8FB-D3DB5344A604}">
          <x14:formula1>
            <xm:f>Lookups!$W$1:$W$4</xm:f>
          </x14:formula1>
          <xm:sqref>C4 B2:B3</xm:sqref>
        </x14:dataValidation>
        <x14:dataValidation type="list" allowBlank="1" showInputMessage="1" showErrorMessage="1" xr:uid="{E675C05E-11E5-4EF4-9A0F-35B54ADEBF2A}">
          <x14:formula1>
            <xm:f>'Scoring Key'!$A$11:$A$13</xm:f>
          </x14:formula1>
          <xm:sqref>E2</xm:sqref>
        </x14:dataValidation>
        <x14:dataValidation type="list" allowBlank="1" showInputMessage="1" showErrorMessage="1" xr:uid="{333BD479-7088-444B-A1B1-F49FC83738A2}">
          <x14:formula1>
            <xm:f>'Scoring Key'!$A$17:$A$19</xm:f>
          </x14:formula1>
          <xm:sqref>E3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2C48-B0B7-46BC-9ED2-8AC1D0D7FFDB}">
  <dimension ref="A2:A25"/>
  <sheetViews>
    <sheetView workbookViewId="0">
      <selection activeCell="A11" sqref="A11"/>
    </sheetView>
  </sheetViews>
  <sheetFormatPr defaultRowHeight="14.45"/>
  <cols>
    <col min="1" max="1" width="46.42578125" customWidth="1"/>
  </cols>
  <sheetData>
    <row r="2" spans="1:1" ht="18">
      <c r="A2" s="1" t="s">
        <v>334</v>
      </c>
    </row>
    <row r="3" spans="1:1" ht="18">
      <c r="A3" s="1" t="s">
        <v>335</v>
      </c>
    </row>
    <row r="4" spans="1:1" ht="18">
      <c r="A4" s="1" t="s">
        <v>336</v>
      </c>
    </row>
    <row r="5" spans="1:1" ht="18">
      <c r="A5" s="1" t="s">
        <v>337</v>
      </c>
    </row>
    <row r="6" spans="1:1" ht="18">
      <c r="A6" s="1" t="s">
        <v>338</v>
      </c>
    </row>
    <row r="9" spans="1:1" ht="18">
      <c r="A9" s="1" t="s">
        <v>339</v>
      </c>
    </row>
    <row r="10" spans="1:1" ht="18">
      <c r="A10" s="1" t="s">
        <v>340</v>
      </c>
    </row>
    <row r="11" spans="1:1">
      <c r="A11" s="3"/>
    </row>
    <row r="12" spans="1:1">
      <c r="A12" s="3">
        <v>0</v>
      </c>
    </row>
    <row r="13" spans="1:1">
      <c r="A13" s="3">
        <v>-1</v>
      </c>
    </row>
    <row r="15" spans="1:1">
      <c r="A15" s="3">
        <v>0</v>
      </c>
    </row>
    <row r="16" spans="1:1">
      <c r="A16" s="3">
        <v>-3</v>
      </c>
    </row>
    <row r="18" spans="1:1">
      <c r="A18" s="3">
        <v>0</v>
      </c>
    </row>
    <row r="19" spans="1:1">
      <c r="A19" s="3">
        <v>2</v>
      </c>
    </row>
    <row r="21" spans="1:1">
      <c r="A21" s="3">
        <v>0</v>
      </c>
    </row>
    <row r="22" spans="1:1">
      <c r="A22" s="3">
        <v>1</v>
      </c>
    </row>
    <row r="24" spans="1:1">
      <c r="A24" s="3" t="s">
        <v>341</v>
      </c>
    </row>
    <row r="25" spans="1:1">
      <c r="A25" s="30">
        <v>1</v>
      </c>
    </row>
  </sheetData>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FED7-0473-47E1-8F1E-04A868976112}">
  <dimension ref="A2:AA25"/>
  <sheetViews>
    <sheetView workbookViewId="0">
      <selection activeCell="E19" sqref="E19"/>
    </sheetView>
  </sheetViews>
  <sheetFormatPr defaultRowHeight="14.45"/>
  <cols>
    <col min="1" max="1" width="16.7109375" customWidth="1"/>
    <col min="2" max="2" width="14" customWidth="1"/>
    <col min="5" max="5" width="15.28515625" customWidth="1"/>
    <col min="8" max="8" width="17.7109375" customWidth="1"/>
    <col min="11" max="11" width="9.5703125" customWidth="1"/>
    <col min="16" max="16" width="19.7109375" customWidth="1"/>
    <col min="24" max="24" width="9.28515625" style="3"/>
  </cols>
  <sheetData>
    <row r="2" spans="1:27">
      <c r="A2" t="s">
        <v>342</v>
      </c>
      <c r="B2" t="s">
        <v>343</v>
      </c>
      <c r="E2" t="s">
        <v>344</v>
      </c>
      <c r="F2" t="s">
        <v>343</v>
      </c>
      <c r="H2" t="s">
        <v>345</v>
      </c>
      <c r="I2" t="s">
        <v>24</v>
      </c>
      <c r="K2" t="s">
        <v>345</v>
      </c>
      <c r="L2" t="s">
        <v>24</v>
      </c>
      <c r="Q2" t="s">
        <v>346</v>
      </c>
      <c r="T2">
        <v>-5</v>
      </c>
      <c r="U2">
        <v>15</v>
      </c>
      <c r="W2" s="4" t="s">
        <v>347</v>
      </c>
      <c r="X2" s="3" t="s">
        <v>348</v>
      </c>
      <c r="Y2">
        <v>5</v>
      </c>
      <c r="AA2">
        <v>6</v>
      </c>
    </row>
    <row r="3" spans="1:27">
      <c r="A3" t="s">
        <v>349</v>
      </c>
      <c r="B3">
        <v>-1</v>
      </c>
      <c r="E3" t="s">
        <v>340</v>
      </c>
      <c r="F3">
        <v>-1</v>
      </c>
      <c r="H3" t="s">
        <v>340</v>
      </c>
      <c r="I3">
        <v>0</v>
      </c>
      <c r="K3" t="s">
        <v>340</v>
      </c>
      <c r="L3">
        <v>0</v>
      </c>
      <c r="Q3" t="s">
        <v>340</v>
      </c>
      <c r="T3">
        <v>-4</v>
      </c>
      <c r="U3">
        <v>13</v>
      </c>
      <c r="W3" s="4" t="s">
        <v>350</v>
      </c>
      <c r="Y3">
        <v>4</v>
      </c>
      <c r="AA3">
        <v>4</v>
      </c>
    </row>
    <row r="4" spans="1:27">
      <c r="A4" t="s">
        <v>351</v>
      </c>
      <c r="B4">
        <v>0</v>
      </c>
      <c r="E4" t="s">
        <v>339</v>
      </c>
      <c r="F4">
        <v>0</v>
      </c>
      <c r="H4" t="s">
        <v>339</v>
      </c>
      <c r="I4">
        <v>2</v>
      </c>
      <c r="K4" t="s">
        <v>339</v>
      </c>
      <c r="L4">
        <v>1</v>
      </c>
      <c r="T4">
        <v>-3</v>
      </c>
      <c r="U4">
        <v>11</v>
      </c>
      <c r="W4" s="4" t="s">
        <v>352</v>
      </c>
      <c r="Y4">
        <v>3</v>
      </c>
      <c r="AA4">
        <v>2</v>
      </c>
    </row>
    <row r="5" spans="1:27">
      <c r="A5" t="s">
        <v>353</v>
      </c>
      <c r="B5">
        <v>0</v>
      </c>
      <c r="T5">
        <v>-2</v>
      </c>
      <c r="U5">
        <v>9</v>
      </c>
      <c r="Y5">
        <v>1</v>
      </c>
      <c r="AA5">
        <v>0</v>
      </c>
    </row>
    <row r="6" spans="1:27">
      <c r="A6" t="s">
        <v>354</v>
      </c>
      <c r="B6">
        <v>2</v>
      </c>
      <c r="T6">
        <v>-1</v>
      </c>
      <c r="U6">
        <v>7</v>
      </c>
      <c r="Y6">
        <v>-3</v>
      </c>
    </row>
    <row r="7" spans="1:27">
      <c r="A7" t="s">
        <v>355</v>
      </c>
      <c r="B7">
        <v>-3</v>
      </c>
      <c r="T7">
        <v>0</v>
      </c>
      <c r="U7">
        <v>5</v>
      </c>
      <c r="Y7">
        <v>-8</v>
      </c>
      <c r="AA7">
        <v>3</v>
      </c>
    </row>
    <row r="8" spans="1:27">
      <c r="A8" t="s">
        <v>356</v>
      </c>
      <c r="B8">
        <v>0</v>
      </c>
      <c r="E8" s="31" t="s">
        <v>357</v>
      </c>
      <c r="F8" s="31" t="s">
        <v>343</v>
      </c>
      <c r="H8" s="31" t="s">
        <v>357</v>
      </c>
      <c r="I8" s="31" t="s">
        <v>343</v>
      </c>
      <c r="K8" t="s">
        <v>345</v>
      </c>
      <c r="L8" t="s">
        <v>24</v>
      </c>
      <c r="U8">
        <v>3</v>
      </c>
      <c r="AA8">
        <v>2</v>
      </c>
    </row>
    <row r="9" spans="1:27">
      <c r="A9" t="s">
        <v>358</v>
      </c>
      <c r="B9">
        <v>-3</v>
      </c>
      <c r="E9" s="31">
        <v>0</v>
      </c>
      <c r="F9" s="31">
        <v>-5</v>
      </c>
      <c r="H9" s="31">
        <v>0</v>
      </c>
      <c r="I9" s="31">
        <v>-3</v>
      </c>
      <c r="K9" t="s">
        <v>340</v>
      </c>
      <c r="L9">
        <v>-3</v>
      </c>
      <c r="U9">
        <v>1</v>
      </c>
      <c r="AA9">
        <v>1</v>
      </c>
    </row>
    <row r="10" spans="1:27">
      <c r="A10" t="s">
        <v>359</v>
      </c>
      <c r="B10">
        <v>0</v>
      </c>
      <c r="E10" s="31">
        <v>0.8</v>
      </c>
      <c r="F10" s="31">
        <v>0</v>
      </c>
      <c r="H10" s="31">
        <v>0.8</v>
      </c>
      <c r="I10" s="31">
        <v>1</v>
      </c>
      <c r="K10" t="s">
        <v>339</v>
      </c>
      <c r="L10">
        <v>0</v>
      </c>
      <c r="U10">
        <v>0</v>
      </c>
      <c r="Y10">
        <v>11</v>
      </c>
      <c r="AA10">
        <v>0</v>
      </c>
    </row>
    <row r="11" spans="1:27">
      <c r="A11" t="s">
        <v>360</v>
      </c>
      <c r="B11">
        <v>-3</v>
      </c>
      <c r="E11" s="31">
        <v>0.9</v>
      </c>
      <c r="F11" s="31">
        <v>2</v>
      </c>
      <c r="H11" s="31">
        <v>0.9</v>
      </c>
      <c r="I11" s="31">
        <v>2</v>
      </c>
      <c r="Y11">
        <v>7</v>
      </c>
    </row>
    <row r="12" spans="1:27">
      <c r="A12" t="s">
        <v>361</v>
      </c>
      <c r="B12">
        <v>0</v>
      </c>
      <c r="E12" s="31">
        <v>0.95</v>
      </c>
      <c r="F12" s="31">
        <v>4</v>
      </c>
      <c r="H12" s="31">
        <v>0.95</v>
      </c>
      <c r="I12" s="31">
        <v>4</v>
      </c>
      <c r="Y12">
        <v>3</v>
      </c>
    </row>
    <row r="13" spans="1:27">
      <c r="A13" t="s">
        <v>362</v>
      </c>
      <c r="B13">
        <v>0</v>
      </c>
      <c r="E13" s="31">
        <v>1</v>
      </c>
      <c r="F13" s="114">
        <v>5</v>
      </c>
      <c r="H13" s="31">
        <v>1</v>
      </c>
      <c r="I13" s="114">
        <v>5</v>
      </c>
      <c r="Y13">
        <v>-1</v>
      </c>
      <c r="AA13">
        <v>7</v>
      </c>
    </row>
    <row r="14" spans="1:27">
      <c r="A14" t="s">
        <v>363</v>
      </c>
      <c r="B14">
        <v>4</v>
      </c>
      <c r="E14" s="31">
        <v>1.1000000000000001</v>
      </c>
      <c r="F14" s="31">
        <v>7</v>
      </c>
      <c r="K14" t="s">
        <v>345</v>
      </c>
      <c r="L14" t="s">
        <v>24</v>
      </c>
      <c r="Y14">
        <v>-5</v>
      </c>
      <c r="AA14">
        <v>5</v>
      </c>
    </row>
    <row r="15" spans="1:27">
      <c r="A15" t="s">
        <v>364</v>
      </c>
      <c r="B15">
        <v>0</v>
      </c>
      <c r="K15" t="s">
        <v>340</v>
      </c>
      <c r="L15">
        <v>0</v>
      </c>
      <c r="AA15">
        <v>4</v>
      </c>
    </row>
    <row r="16" spans="1:27">
      <c r="A16" t="s">
        <v>365</v>
      </c>
      <c r="B16">
        <v>3</v>
      </c>
      <c r="K16" t="s">
        <v>339</v>
      </c>
      <c r="L16">
        <v>3</v>
      </c>
      <c r="AA16">
        <v>3</v>
      </c>
    </row>
    <row r="17" spans="27:27">
      <c r="AA17">
        <v>2</v>
      </c>
    </row>
    <row r="18" spans="27:27">
      <c r="AA18">
        <v>1</v>
      </c>
    </row>
    <row r="19" spans="27:27">
      <c r="AA19">
        <v>0</v>
      </c>
    </row>
    <row r="21" spans="27:27">
      <c r="AA21">
        <v>-1</v>
      </c>
    </row>
    <row r="22" spans="27:27">
      <c r="AA22">
        <v>-2</v>
      </c>
    </row>
    <row r="23" spans="27:27">
      <c r="AA23">
        <v>-3</v>
      </c>
    </row>
    <row r="24" spans="27:27">
      <c r="AA24">
        <v>-4</v>
      </c>
    </row>
    <row r="25" spans="27:27">
      <c r="AA25">
        <v>-5</v>
      </c>
    </row>
  </sheetData>
  <pageMargins left="0.7" right="0.7" top="0.75" bottom="0.75" header="0.3" footer="0.3"/>
  <pageSetup orientation="portrait" verticalDpi="0"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BDC0-2E46-46CF-89FC-B9917637D5FB}">
  <sheetPr>
    <pageSetUpPr fitToPage="1"/>
  </sheetPr>
  <dimension ref="A1:G32"/>
  <sheetViews>
    <sheetView topLeftCell="A24" zoomScale="70" zoomScaleNormal="70" workbookViewId="0">
      <selection activeCell="L5" sqref="L5"/>
    </sheetView>
  </sheetViews>
  <sheetFormatPr defaultRowHeight="14.45"/>
  <cols>
    <col min="1" max="1" width="6.7109375" style="3" customWidth="1"/>
    <col min="2" max="2" width="64.85546875" customWidth="1"/>
    <col min="3" max="3" width="13.42578125" style="3" customWidth="1"/>
    <col min="4" max="4" width="15.28515625" style="3" customWidth="1"/>
    <col min="5" max="5" width="9" style="166" hidden="1" customWidth="1"/>
    <col min="6" max="6" width="7.5703125" style="3" hidden="1" customWidth="1"/>
    <col min="7" max="7" width="24.5703125" style="3" customWidth="1"/>
  </cols>
  <sheetData>
    <row r="1" spans="1:7" ht="30.75" customHeight="1" thickBot="1">
      <c r="B1" s="7" t="s">
        <v>21</v>
      </c>
      <c r="C1" s="6"/>
    </row>
    <row r="2" spans="1:7" ht="33" customHeight="1" thickBot="1">
      <c r="D2" s="230" t="s">
        <v>22</v>
      </c>
      <c r="E2" s="191" t="s">
        <v>23</v>
      </c>
      <c r="F2" s="3" t="s">
        <v>24</v>
      </c>
      <c r="G2" s="204" t="s">
        <v>25</v>
      </c>
    </row>
    <row r="3" spans="1:7" ht="32.450000000000003" thickTop="1" thickBot="1">
      <c r="A3" s="5">
        <v>1</v>
      </c>
      <c r="B3" s="190" t="s">
        <v>26</v>
      </c>
      <c r="C3" s="125"/>
      <c r="D3" s="229" t="str">
        <f>IF(NOT(ISBLANK(C3)),VLOOKUP(C3,Table3[],2),"")</f>
        <v/>
      </c>
      <c r="E3" s="192">
        <v>-1</v>
      </c>
      <c r="F3" t="e">
        <f>VLOOKUP(_xlfn.CONCAT(A1,A3,C3),Table1[],2)</f>
        <v>#N/A</v>
      </c>
      <c r="G3" s="205" t="s">
        <v>27</v>
      </c>
    </row>
    <row r="4" spans="1:7" ht="32.450000000000003" thickTop="1" thickBot="1">
      <c r="A4" s="5">
        <v>2</v>
      </c>
      <c r="B4" s="37" t="s">
        <v>28</v>
      </c>
      <c r="C4" s="123"/>
      <c r="D4" s="136" t="str">
        <f>IF(NOT(ISBLANK(C4)),VLOOKUP(C4,Table4[],2),"")</f>
        <v/>
      </c>
      <c r="E4" s="191">
        <v>2</v>
      </c>
      <c r="F4">
        <f>VLOOKUP(_xlfn.CONCAT(A1,A4,C4),Table1[],2)</f>
        <v>2</v>
      </c>
      <c r="G4" s="205" t="s">
        <v>29</v>
      </c>
    </row>
    <row r="5" spans="1:7" ht="28.5" customHeight="1" thickTop="1" thickBot="1">
      <c r="B5" s="187" t="s">
        <v>30</v>
      </c>
      <c r="C5" s="4"/>
      <c r="D5" s="5">
        <f>SUM(D3:D4)</f>
        <v>0</v>
      </c>
      <c r="E5" s="166">
        <f>SUM(E3:E4)</f>
        <v>1</v>
      </c>
      <c r="F5" s="3" t="e">
        <f>SUM(F3:F4)</f>
        <v>#N/A</v>
      </c>
      <c r="G5" s="205" t="s">
        <v>31</v>
      </c>
    </row>
    <row r="6" spans="1:7" ht="27.75" customHeight="1" thickTop="1" thickBot="1">
      <c r="B6" s="15" t="s">
        <v>32</v>
      </c>
      <c r="C6" s="16"/>
      <c r="D6" s="206"/>
      <c r="E6" s="207"/>
      <c r="F6" s="29"/>
      <c r="G6" s="208"/>
    </row>
    <row r="7" spans="1:7" ht="33.6" customHeight="1" thickTop="1" thickBot="1">
      <c r="A7" s="5">
        <v>1</v>
      </c>
      <c r="B7" s="19" t="s">
        <v>33</v>
      </c>
      <c r="C7" s="5"/>
      <c r="D7" s="136" t="str">
        <f>IF(NOT(ISBLANK(C7)),VLOOKUP(C7,Table3[],2),"")</f>
        <v/>
      </c>
      <c r="E7" s="192">
        <v>-1</v>
      </c>
      <c r="F7" s="3" t="e">
        <f>VLOOKUP(C7,Table3[],2)</f>
        <v>#N/A</v>
      </c>
      <c r="G7" s="205" t="s">
        <v>27</v>
      </c>
    </row>
    <row r="8" spans="1:7" ht="48" thickTop="1" thickBot="1">
      <c r="A8" s="5">
        <v>2</v>
      </c>
      <c r="B8" s="19" t="s">
        <v>34</v>
      </c>
      <c r="C8" s="32"/>
      <c r="D8" s="136" t="str">
        <f>IF(NOT(ISBLANK(C8)),VLOOKUP(C8,Table3[],2),"")</f>
        <v/>
      </c>
      <c r="E8" s="192">
        <v>-1</v>
      </c>
      <c r="F8" s="3" t="e">
        <f>VLOOKUP(C8,Table3[],2)</f>
        <v>#N/A</v>
      </c>
      <c r="G8" s="205" t="s">
        <v>27</v>
      </c>
    </row>
    <row r="9" spans="1:7" ht="48" thickTop="1" thickBot="1">
      <c r="A9" s="5">
        <v>3</v>
      </c>
      <c r="B9" s="21" t="s">
        <v>35</v>
      </c>
      <c r="C9" s="32"/>
      <c r="D9" s="136" t="str">
        <f>IF(NOT(ISBLANK(C9)),VLOOKUP(C9,Table3[],2),"")</f>
        <v/>
      </c>
      <c r="E9" s="192">
        <v>-1</v>
      </c>
      <c r="F9" s="3" t="e">
        <f>VLOOKUP(C9,Table3[],2)</f>
        <v>#N/A</v>
      </c>
      <c r="G9" s="205" t="s">
        <v>27</v>
      </c>
    </row>
    <row r="10" spans="1:7" ht="48" thickTop="1" thickBot="1">
      <c r="A10" s="5">
        <v>4</v>
      </c>
      <c r="B10" s="19" t="s">
        <v>36</v>
      </c>
      <c r="C10" s="32"/>
      <c r="D10" s="136" t="str">
        <f>IF(NOT(ISBLANK(C10)),VLOOKUP(C10,Table3[],2),"")</f>
        <v/>
      </c>
      <c r="E10" s="192">
        <v>-1</v>
      </c>
      <c r="F10" s="3" t="e">
        <f>VLOOKUP(C10,Table3[],2)</f>
        <v>#N/A</v>
      </c>
      <c r="G10" s="205" t="s">
        <v>27</v>
      </c>
    </row>
    <row r="11" spans="1:7" ht="32.450000000000003" thickTop="1" thickBot="1">
      <c r="A11" s="5">
        <v>5</v>
      </c>
      <c r="B11" s="19" t="s">
        <v>37</v>
      </c>
      <c r="C11" s="32"/>
      <c r="D11" s="136" t="str">
        <f>IF(NOT(ISBLANK(C11)),VLOOKUP(C11,Table3[],2),"")</f>
        <v/>
      </c>
      <c r="E11" s="192">
        <v>-1</v>
      </c>
      <c r="F11" s="3" t="e">
        <f>VLOOKUP(C11,Table3[],2)</f>
        <v>#N/A</v>
      </c>
      <c r="G11" s="205" t="s">
        <v>27</v>
      </c>
    </row>
    <row r="12" spans="1:7" ht="126" thickTop="1" thickBot="1">
      <c r="A12" s="5">
        <v>6</v>
      </c>
      <c r="B12" s="19" t="s">
        <v>38</v>
      </c>
      <c r="C12" s="32"/>
      <c r="D12" s="136" t="str">
        <f>IF(NOT(ISBLANK(C12)),VLOOKUP(C12,Table3[],2),"")</f>
        <v/>
      </c>
      <c r="E12" s="192">
        <v>-1</v>
      </c>
      <c r="F12" s="3" t="e">
        <f>VLOOKUP(C12,Table3[],2)</f>
        <v>#N/A</v>
      </c>
      <c r="G12" s="205" t="s">
        <v>27</v>
      </c>
    </row>
    <row r="13" spans="1:7" ht="31.5" customHeight="1" thickTop="1" thickBot="1">
      <c r="B13" s="186" t="s">
        <v>30</v>
      </c>
      <c r="D13" s="223">
        <f>SUM(D7:D12)</f>
        <v>0</v>
      </c>
      <c r="E13" s="166">
        <f>SUM(E7:E12)</f>
        <v>-6</v>
      </c>
      <c r="F13" s="3" t="e">
        <f>SUM(F7:F12)</f>
        <v>#N/A</v>
      </c>
      <c r="G13" s="205" t="s">
        <v>39</v>
      </c>
    </row>
    <row r="14" spans="1:7" ht="37.15" thickTop="1" thickBot="1">
      <c r="B14" s="15" t="s">
        <v>40</v>
      </c>
      <c r="C14" s="33"/>
      <c r="D14" s="206"/>
      <c r="E14" s="207"/>
      <c r="F14" s="29"/>
      <c r="G14" s="208"/>
    </row>
    <row r="15" spans="1:7" ht="30" thickTop="1" thickBot="1">
      <c r="A15" s="5">
        <v>1</v>
      </c>
      <c r="B15" s="22" t="s">
        <v>41</v>
      </c>
      <c r="C15" s="5"/>
      <c r="D15" s="136" t="str">
        <f>IF(NOT(ISBLANK(C15)),VLOOKUP(C15,Table3[],2),"")</f>
        <v/>
      </c>
      <c r="E15" s="192">
        <v>-1</v>
      </c>
      <c r="F15" s="3" t="e">
        <f>VLOOKUP(C15,Table3[],2)</f>
        <v>#N/A</v>
      </c>
      <c r="G15" s="205" t="s">
        <v>27</v>
      </c>
    </row>
    <row r="16" spans="1:7" ht="30" thickTop="1" thickBot="1">
      <c r="A16" s="5">
        <v>2</v>
      </c>
      <c r="B16" s="143" t="s">
        <v>42</v>
      </c>
      <c r="C16" s="5"/>
      <c r="D16" s="136" t="str">
        <f>IF(NOT(ISBLANK(C16)),VLOOKUP(C16,Table3[],2),"")</f>
        <v/>
      </c>
      <c r="E16" s="192">
        <v>-1</v>
      </c>
      <c r="F16" s="3" t="e">
        <f>VLOOKUP(C16,Table3[],2)</f>
        <v>#N/A</v>
      </c>
      <c r="G16" s="205" t="s">
        <v>27</v>
      </c>
    </row>
    <row r="17" spans="1:7" ht="30" thickTop="1" thickBot="1">
      <c r="A17" s="5">
        <v>3</v>
      </c>
      <c r="B17" s="22" t="s">
        <v>43</v>
      </c>
      <c r="C17" s="5"/>
      <c r="D17" s="32" t="str">
        <f>IF(NOT(ISBLANK(C17)),VLOOKUP(C17,Table58[],2,FALSE),"")</f>
        <v/>
      </c>
      <c r="E17" s="192">
        <v>-3</v>
      </c>
      <c r="F17" s="31">
        <f>VLOOKUP(_xlfn.CONCAT($A$14,A17,C17),Table1[],2)</f>
        <v>2</v>
      </c>
      <c r="G17" s="205" t="s">
        <v>44</v>
      </c>
    </row>
    <row r="18" spans="1:7" ht="30" thickTop="1" thickBot="1">
      <c r="A18" s="5">
        <v>4</v>
      </c>
      <c r="B18" s="22" t="s">
        <v>45</v>
      </c>
      <c r="C18" s="5"/>
      <c r="D18" s="32" t="str">
        <f>IF(NOT(ISBLANK(C18)),VLOOKUP(C18,Table58[],2,FALSE),"")</f>
        <v/>
      </c>
      <c r="E18" s="192">
        <v>-3</v>
      </c>
      <c r="F18" s="31">
        <f>VLOOKUP(_xlfn.CONCAT($A$14,A18,C18),Table1[],2)</f>
        <v>0</v>
      </c>
      <c r="G18" s="205" t="s">
        <v>44</v>
      </c>
    </row>
    <row r="19" spans="1:7" ht="57" customHeight="1" thickTop="1" thickBot="1">
      <c r="A19" s="5">
        <v>5</v>
      </c>
      <c r="B19" s="22" t="s">
        <v>46</v>
      </c>
      <c r="C19" s="5"/>
      <c r="D19" s="136" t="str">
        <f>IF(NOT(ISBLANK(C19)),VLOOKUP(C19,Table3[],2),"")</f>
        <v/>
      </c>
      <c r="E19" s="192">
        <v>-1</v>
      </c>
      <c r="F19" s="3" t="e">
        <f>VLOOKUP(C19,Table3[],2)</f>
        <v>#N/A</v>
      </c>
      <c r="G19" s="205" t="s">
        <v>27</v>
      </c>
    </row>
    <row r="20" spans="1:7" ht="41.25" customHeight="1" thickTop="1" thickBot="1">
      <c r="A20" s="5">
        <v>6</v>
      </c>
      <c r="B20" s="22" t="s">
        <v>47</v>
      </c>
      <c r="C20" s="5"/>
      <c r="D20" s="136" t="str">
        <f>IF(NOT(ISBLANK(C20)),VLOOKUP(C20,Table3[],2),"")</f>
        <v/>
      </c>
      <c r="E20" s="192">
        <v>-1</v>
      </c>
      <c r="F20" s="3" t="e">
        <f>VLOOKUP(C20,Table3[],2)</f>
        <v>#N/A</v>
      </c>
      <c r="G20" s="205" t="s">
        <v>27</v>
      </c>
    </row>
    <row r="21" spans="1:7" ht="54" customHeight="1" thickTop="1" thickBot="1">
      <c r="A21" s="5">
        <v>7</v>
      </c>
      <c r="B21" s="22" t="s">
        <v>48</v>
      </c>
      <c r="C21" s="5"/>
      <c r="D21" s="136" t="str">
        <f>IF(NOT(ISBLANK(C21)),VLOOKUP(C21,Table3[],2),"")</f>
        <v/>
      </c>
      <c r="E21" s="192">
        <v>-1</v>
      </c>
      <c r="F21" s="3" t="e">
        <f>VLOOKUP(C21,Table3[],2)</f>
        <v>#N/A</v>
      </c>
      <c r="G21" s="205" t="s">
        <v>27</v>
      </c>
    </row>
    <row r="22" spans="1:7" ht="30" thickTop="1" thickBot="1">
      <c r="A22" s="5">
        <v>8</v>
      </c>
      <c r="B22" s="22" t="s">
        <v>49</v>
      </c>
      <c r="C22" s="5"/>
      <c r="D22" s="136" t="str">
        <f>IF(NOT(ISBLANK(C22)),VLOOKUP(C22,Table3[],2),"")</f>
        <v/>
      </c>
      <c r="E22" s="192">
        <v>-1</v>
      </c>
      <c r="F22" s="3" t="e">
        <f>VLOOKUP(C22,Table3[],2)</f>
        <v>#N/A</v>
      </c>
      <c r="G22" s="205" t="s">
        <v>27</v>
      </c>
    </row>
    <row r="23" spans="1:7" ht="63" customHeight="1" thickTop="1" thickBot="1">
      <c r="A23" s="5">
        <v>9</v>
      </c>
      <c r="B23" s="22" t="s">
        <v>50</v>
      </c>
      <c r="C23" s="5"/>
      <c r="D23" s="136" t="str">
        <f>IF(NOT(ISBLANK(C23)),VLOOKUP(C23,Table3[],2),"")</f>
        <v/>
      </c>
      <c r="E23" s="192">
        <v>-1</v>
      </c>
      <c r="F23" s="3" t="e">
        <f>VLOOKUP(C23,Table3[],2)</f>
        <v>#N/A</v>
      </c>
      <c r="G23" s="205" t="s">
        <v>27</v>
      </c>
    </row>
    <row r="24" spans="1:7" ht="46.9" customHeight="1" thickTop="1" thickBot="1">
      <c r="A24" s="5">
        <v>10</v>
      </c>
      <c r="B24" s="22" t="s">
        <v>51</v>
      </c>
      <c r="C24" s="5"/>
      <c r="D24" s="136" t="str">
        <f>IF(NOT(ISBLANK(C24)),VLOOKUP(C24,Table3[],2),"")</f>
        <v/>
      </c>
      <c r="E24" s="192">
        <v>-1</v>
      </c>
      <c r="F24" s="3" t="e">
        <f>VLOOKUP(C24,Table3[],2)</f>
        <v>#N/A</v>
      </c>
      <c r="G24" s="205" t="s">
        <v>27</v>
      </c>
    </row>
    <row r="25" spans="1:7" ht="75" customHeight="1" thickTop="1" thickBot="1">
      <c r="A25" s="5">
        <v>11</v>
      </c>
      <c r="B25" s="143" t="s">
        <v>52</v>
      </c>
      <c r="C25" s="144"/>
      <c r="D25" s="136" t="str">
        <f>IF(NOT(ISBLANK(C25)),VLOOKUP(C25,Table3[],2),"")</f>
        <v/>
      </c>
      <c r="E25" s="192">
        <v>-1</v>
      </c>
      <c r="F25" s="3" t="e">
        <f>VLOOKUP(C25,Table3[],2)</f>
        <v>#N/A</v>
      </c>
      <c r="G25" s="205" t="s">
        <v>27</v>
      </c>
    </row>
    <row r="26" spans="1:7" ht="46.15" customHeight="1" thickTop="1" thickBot="1">
      <c r="A26" s="5">
        <v>12</v>
      </c>
      <c r="B26" s="22" t="s">
        <v>53</v>
      </c>
      <c r="C26" s="5"/>
      <c r="D26" s="136" t="str">
        <f>IF(NOT(ISBLANK(C26)),VLOOKUP(C26,Table3[],2),"")</f>
        <v/>
      </c>
      <c r="E26" s="192">
        <v>-1</v>
      </c>
      <c r="F26" s="3" t="e">
        <f>VLOOKUP(C26,Table3[],2)</f>
        <v>#N/A</v>
      </c>
      <c r="G26" s="205" t="s">
        <v>27</v>
      </c>
    </row>
    <row r="27" spans="1:7" ht="30" thickTop="1" thickBot="1">
      <c r="A27" s="5">
        <v>13</v>
      </c>
      <c r="B27" s="22" t="s">
        <v>54</v>
      </c>
      <c r="C27" s="5"/>
      <c r="D27" s="136" t="str">
        <f>IF(NOT(ISBLANK(C27)),VLOOKUP(C27,Table3[],2),"")</f>
        <v/>
      </c>
      <c r="E27" s="192">
        <v>-1</v>
      </c>
      <c r="F27" s="3" t="e">
        <f>VLOOKUP(C27,Table3[],2)</f>
        <v>#N/A</v>
      </c>
      <c r="G27" s="205" t="s">
        <v>27</v>
      </c>
    </row>
    <row r="28" spans="1:7" ht="28.5" customHeight="1" thickTop="1" thickBot="1">
      <c r="B28" s="18" t="s">
        <v>30</v>
      </c>
      <c r="D28" s="17">
        <f>SUM(D15:D27)</f>
        <v>0</v>
      </c>
      <c r="E28" s="166">
        <f>SUM(E15:E27)</f>
        <v>-17</v>
      </c>
      <c r="F28" s="3" t="e">
        <f>SUM(F15:F27)</f>
        <v>#N/A</v>
      </c>
      <c r="G28" s="205" t="s">
        <v>55</v>
      </c>
    </row>
    <row r="29" spans="1:7" ht="15.6" thickTop="1" thickBot="1">
      <c r="D29" s="224"/>
      <c r="G29" s="225"/>
    </row>
    <row r="30" spans="1:7" ht="39.75" customHeight="1" thickBot="1">
      <c r="B30" s="10" t="s">
        <v>56</v>
      </c>
      <c r="C30" s="34"/>
      <c r="D30" s="11">
        <f>D5+D13+D28</f>
        <v>0</v>
      </c>
      <c r="E30" s="193"/>
      <c r="F30" s="203" t="e">
        <f>F5+F13+F28</f>
        <v>#N/A</v>
      </c>
      <c r="G30" s="205" t="s">
        <v>57</v>
      </c>
    </row>
    <row r="31" spans="1:7" ht="15" customHeight="1">
      <c r="B31" s="9"/>
    </row>
    <row r="32" spans="1:7">
      <c r="B32" s="262"/>
    </row>
  </sheetData>
  <conditionalFormatting sqref="C3">
    <cfRule type="expression" dxfId="56" priority="13">
      <formula>"Yes"</formula>
    </cfRule>
  </conditionalFormatting>
  <conditionalFormatting sqref="C3:C4 C7:C12 C15:C27">
    <cfRule type="containsText" dxfId="55" priority="6" operator="containsText" text="No">
      <formula>NOT(ISERROR(SEARCH("No",C3)))</formula>
    </cfRule>
    <cfRule type="containsText" dxfId="54" priority="7" operator="containsText" text="Yes">
      <formula>NOT(ISERROR(SEARCH("Yes",C3)))</formula>
    </cfRule>
  </conditionalFormatting>
  <conditionalFormatting sqref="D3">
    <cfRule type="colorScale" priority="14">
      <colorScale>
        <cfvo type="num" val="-1"/>
        <cfvo type="num" val="0"/>
        <color rgb="FFFF0000"/>
        <color rgb="FF00B050"/>
      </colorScale>
    </cfRule>
  </conditionalFormatting>
  <conditionalFormatting sqref="D4">
    <cfRule type="colorScale" priority="12">
      <colorScale>
        <cfvo type="num" val="0"/>
        <cfvo type="num" val="2"/>
        <color rgb="FFC00000"/>
        <color rgb="FF00B050"/>
      </colorScale>
    </cfRule>
  </conditionalFormatting>
  <conditionalFormatting sqref="D7:D12 D15:D27">
    <cfRule type="colorScale" priority="11">
      <colorScale>
        <cfvo type="num" val="-1"/>
        <cfvo type="num" val="0"/>
        <color rgb="FFC00000"/>
        <color rgb="FF00B050"/>
      </colorScale>
    </cfRule>
  </conditionalFormatting>
  <pageMargins left="0.25" right="0.2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413B2C-0E37-46AA-A993-581CD7EDA258}">
          <x14:formula1>
            <xm:f>'Scoring Key'!$A$8:$A$10</xm:f>
          </x14:formula1>
          <xm:sqref>C3:C4 C7:C12 C15:C27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5220-FC52-4A5F-B16E-D75B81E5E916}">
  <sheetPr>
    <pageSetUpPr fitToPage="1"/>
  </sheetPr>
  <dimension ref="A1:I54"/>
  <sheetViews>
    <sheetView zoomScale="80" zoomScaleNormal="80" workbookViewId="0">
      <selection activeCell="I4" sqref="I4"/>
    </sheetView>
  </sheetViews>
  <sheetFormatPr defaultRowHeight="14.45"/>
  <cols>
    <col min="1" max="1" width="6.7109375" style="3" customWidth="1"/>
    <col min="2" max="2" width="104.140625" customWidth="1"/>
    <col min="3" max="3" width="14.5703125" customWidth="1"/>
    <col min="4" max="4" width="14" style="3" customWidth="1"/>
    <col min="5" max="5" width="13" style="3" hidden="1" customWidth="1"/>
    <col min="6" max="6" width="13.42578125" style="3" customWidth="1"/>
    <col min="7" max="7" width="8.7109375" customWidth="1"/>
    <col min="9" max="9" width="97.85546875" customWidth="1"/>
  </cols>
  <sheetData>
    <row r="1" spans="1:9" ht="39.6" customHeight="1" thickBot="1">
      <c r="B1" s="7" t="s">
        <v>58</v>
      </c>
      <c r="C1" s="6"/>
    </row>
    <row r="2" spans="1:9" ht="18" customHeight="1" thickBot="1">
      <c r="D2" s="230" t="s">
        <v>22</v>
      </c>
      <c r="E2" s="135" t="s">
        <v>23</v>
      </c>
      <c r="F2" s="204" t="s">
        <v>25</v>
      </c>
    </row>
    <row r="3" spans="1:9" ht="32.450000000000003" thickTop="1" thickBot="1">
      <c r="A3" s="3">
        <v>1</v>
      </c>
      <c r="B3" s="19" t="s">
        <v>59</v>
      </c>
      <c r="C3" s="14"/>
      <c r="D3" s="32" t="str">
        <f>IF(NOT(ISBLANK(C3)),VLOOKUP(C3,Table3[],2),"")</f>
        <v/>
      </c>
      <c r="E3" s="137">
        <v>-1</v>
      </c>
      <c r="F3" s="205" t="s">
        <v>27</v>
      </c>
    </row>
    <row r="4" spans="1:9" ht="61.15" customHeight="1" thickTop="1" thickBot="1">
      <c r="A4" s="3">
        <v>2</v>
      </c>
      <c r="B4" s="19" t="s">
        <v>60</v>
      </c>
      <c r="C4" s="14"/>
      <c r="D4" s="32"/>
      <c r="E4" s="137">
        <v>-1</v>
      </c>
      <c r="F4" s="205" t="s">
        <v>27</v>
      </c>
      <c r="I4" s="19"/>
    </row>
    <row r="5" spans="1:9" ht="63.6" thickTop="1" thickBot="1">
      <c r="A5" s="3">
        <v>3</v>
      </c>
      <c r="B5" s="19" t="s">
        <v>61</v>
      </c>
      <c r="C5" s="14"/>
      <c r="D5" s="32" t="str">
        <f>IF(NOT(ISBLANK(C5)),VLOOKUP(C5,Table3[],2),"")</f>
        <v/>
      </c>
      <c r="E5" s="137">
        <v>-1</v>
      </c>
      <c r="F5" s="205" t="s">
        <v>27</v>
      </c>
    </row>
    <row r="6" spans="1:9" ht="32.450000000000003" thickTop="1" thickBot="1">
      <c r="A6" s="3">
        <v>4</v>
      </c>
      <c r="B6" s="19" t="s">
        <v>62</v>
      </c>
      <c r="C6" s="14"/>
      <c r="D6" s="32" t="str">
        <f>IF(NOT(ISBLANK(C6)),VLOOKUP(C6,Table3[],2),"")</f>
        <v/>
      </c>
      <c r="E6" s="137">
        <v>-1</v>
      </c>
      <c r="F6" s="205" t="s">
        <v>27</v>
      </c>
    </row>
    <row r="7" spans="1:9" ht="32.450000000000003" thickTop="1" thickBot="1">
      <c r="A7" s="3" t="s">
        <v>63</v>
      </c>
      <c r="B7" s="20" t="s">
        <v>64</v>
      </c>
      <c r="C7" s="14"/>
      <c r="D7" s="32" t="str">
        <f>IF(NOT(ISBLANK(C7)),VLOOKUP(C7,Table4[],2),"")</f>
        <v/>
      </c>
      <c r="E7" s="135">
        <v>2</v>
      </c>
      <c r="F7" s="205" t="s">
        <v>29</v>
      </c>
    </row>
    <row r="8" spans="1:9" ht="30" thickTop="1" thickBot="1">
      <c r="A8" s="3">
        <v>5</v>
      </c>
      <c r="B8" s="20" t="s">
        <v>65</v>
      </c>
      <c r="C8" s="14"/>
      <c r="D8" s="32" t="str">
        <f>IF(NOT(ISBLANK(C8)),VLOOKUP(C8,Table4[],2),"")</f>
        <v/>
      </c>
      <c r="E8" s="135">
        <v>2</v>
      </c>
      <c r="F8" s="205" t="s">
        <v>29</v>
      </c>
    </row>
    <row r="9" spans="1:9" ht="33" customHeight="1" thickTop="1" thickBot="1">
      <c r="A9" s="3">
        <v>6</v>
      </c>
      <c r="B9" s="20" t="s">
        <v>66</v>
      </c>
      <c r="C9" s="14"/>
      <c r="D9" s="32" t="str">
        <f>IF(NOT(ISBLANK(C9)),VLOOKUP(C9,Table4[],2),"")</f>
        <v/>
      </c>
      <c r="E9" s="135">
        <v>2</v>
      </c>
      <c r="F9" s="205" t="s">
        <v>29</v>
      </c>
    </row>
    <row r="10" spans="1:9" ht="28.15" customHeight="1" thickTop="1" thickBot="1">
      <c r="B10" s="12" t="s">
        <v>30</v>
      </c>
      <c r="C10" s="4"/>
      <c r="D10" s="5">
        <f>SUM(D3:D9)</f>
        <v>0</v>
      </c>
      <c r="F10" s="205" t="s">
        <v>67</v>
      </c>
    </row>
    <row r="11" spans="1:9" ht="54.75" customHeight="1" thickTop="1" thickBot="1">
      <c r="B11" s="276" t="s">
        <v>68</v>
      </c>
      <c r="C11" s="277"/>
    </row>
    <row r="12" spans="1:9" ht="35.25" customHeight="1" thickTop="1" thickBot="1">
      <c r="B12" s="201" t="s">
        <v>69</v>
      </c>
      <c r="C12" s="201"/>
      <c r="F12" s="204" t="s">
        <v>25</v>
      </c>
    </row>
    <row r="13" spans="1:9" ht="30" thickTop="1" thickBot="1">
      <c r="A13" s="3">
        <v>1</v>
      </c>
      <c r="B13" s="20" t="s">
        <v>70</v>
      </c>
      <c r="C13" s="5"/>
      <c r="D13" s="32" t="str">
        <f>IF(NOT(ISBLANK(C13)),VLOOKUP(C13,Table5[],2),"")</f>
        <v/>
      </c>
      <c r="E13" s="135">
        <v>1</v>
      </c>
      <c r="F13" s="205" t="s">
        <v>71</v>
      </c>
    </row>
    <row r="14" spans="1:9" ht="30" thickTop="1" thickBot="1">
      <c r="A14" s="3">
        <v>2</v>
      </c>
      <c r="B14" s="20" t="s">
        <v>72</v>
      </c>
      <c r="C14" s="226"/>
      <c r="D14" s="32" t="str">
        <f>IF(NOT(ISBLANK(C14)),VLOOKUP(C14,Table5[],2),"")</f>
        <v/>
      </c>
      <c r="E14" s="135">
        <v>1</v>
      </c>
      <c r="F14" s="205" t="s">
        <v>71</v>
      </c>
    </row>
    <row r="15" spans="1:9" ht="30" thickTop="1" thickBot="1">
      <c r="A15" s="3">
        <v>3</v>
      </c>
      <c r="B15" s="24" t="s">
        <v>73</v>
      </c>
      <c r="C15" s="5"/>
      <c r="D15" s="32" t="str">
        <f>IF(NOT(ISBLANK(C15)),VLOOKUP(C15,Table5[],2),"")</f>
        <v/>
      </c>
      <c r="E15" s="135">
        <v>1</v>
      </c>
      <c r="F15" s="205" t="s">
        <v>71</v>
      </c>
    </row>
    <row r="16" spans="1:9" ht="30" thickTop="1" thickBot="1">
      <c r="A16" s="3">
        <v>4</v>
      </c>
      <c r="B16" s="42" t="s">
        <v>74</v>
      </c>
      <c r="C16" s="5"/>
      <c r="D16" s="32" t="str">
        <f>IF(NOT(ISBLANK(C16)),VLOOKUP(C16,Table5[],2),"")</f>
        <v/>
      </c>
      <c r="E16" s="135">
        <v>1</v>
      </c>
      <c r="F16" s="205" t="s">
        <v>71</v>
      </c>
    </row>
    <row r="17" spans="1:6" ht="34.5" customHeight="1" thickTop="1" thickBot="1">
      <c r="B17" s="186" t="s">
        <v>30</v>
      </c>
      <c r="D17" s="17">
        <f>SUM(D13:D16)</f>
        <v>0</v>
      </c>
      <c r="F17" s="205" t="s">
        <v>75</v>
      </c>
    </row>
    <row r="18" spans="1:6" ht="36" customHeight="1" thickTop="1" thickBot="1">
      <c r="B18" s="15" t="s">
        <v>76</v>
      </c>
      <c r="C18" s="16"/>
    </row>
    <row r="19" spans="1:6" ht="30" thickTop="1" thickBot="1">
      <c r="A19" s="3">
        <v>1</v>
      </c>
      <c r="B19" s="20" t="s">
        <v>77</v>
      </c>
      <c r="C19" s="145"/>
      <c r="D19" s="32" t="str">
        <f>IF(NOT(ISBLANK(C19)),VLOOKUP(C19,Table5[],2),"")</f>
        <v/>
      </c>
      <c r="E19" s="135">
        <v>1</v>
      </c>
      <c r="F19" s="205" t="s">
        <v>71</v>
      </c>
    </row>
    <row r="20" spans="1:6" ht="30" thickTop="1" thickBot="1">
      <c r="A20" s="3">
        <v>2</v>
      </c>
      <c r="B20" s="20" t="s">
        <v>78</v>
      </c>
      <c r="C20" s="145"/>
      <c r="D20" s="32" t="str">
        <f>IF(NOT(ISBLANK(C20)),VLOOKUP(C20,Table5[],2),"")</f>
        <v/>
      </c>
      <c r="E20" s="135">
        <v>1</v>
      </c>
      <c r="F20" s="205" t="s">
        <v>71</v>
      </c>
    </row>
    <row r="21" spans="1:6" ht="30" thickTop="1" thickBot="1">
      <c r="A21" s="3">
        <v>3</v>
      </c>
      <c r="B21" s="24" t="s">
        <v>79</v>
      </c>
      <c r="C21" s="145"/>
      <c r="D21" s="32" t="str">
        <f>IF(NOT(ISBLANK(C21)),VLOOKUP(C21,Table5[],2),"")</f>
        <v/>
      </c>
      <c r="E21" s="135">
        <v>1</v>
      </c>
      <c r="F21" s="205" t="s">
        <v>71</v>
      </c>
    </row>
    <row r="22" spans="1:6" ht="30" thickTop="1" thickBot="1">
      <c r="A22" s="3">
        <v>4</v>
      </c>
      <c r="B22" s="20" t="s">
        <v>80</v>
      </c>
      <c r="C22" s="145"/>
      <c r="D22" s="32" t="str">
        <f>IF(NOT(ISBLANK(C22)),VLOOKUP(C22,Table5[],2),"")</f>
        <v/>
      </c>
      <c r="E22" s="135">
        <v>1</v>
      </c>
      <c r="F22" s="205" t="s">
        <v>71</v>
      </c>
    </row>
    <row r="23" spans="1:6" ht="30" thickTop="1" thickBot="1">
      <c r="A23" s="3">
        <v>5</v>
      </c>
      <c r="B23" s="20" t="s">
        <v>81</v>
      </c>
      <c r="C23" s="145"/>
      <c r="D23" s="32" t="str">
        <f>IF(NOT(ISBLANK(C23)),VLOOKUP(C23,Table5[],2),"")</f>
        <v/>
      </c>
      <c r="E23" s="135">
        <v>1</v>
      </c>
      <c r="F23" s="205" t="s">
        <v>71</v>
      </c>
    </row>
    <row r="24" spans="1:6" ht="30" thickTop="1" thickBot="1">
      <c r="B24" s="186" t="s">
        <v>30</v>
      </c>
      <c r="D24" s="17">
        <f>SUM(D19:D23)</f>
        <v>0</v>
      </c>
      <c r="F24" s="205" t="s">
        <v>82</v>
      </c>
    </row>
    <row r="25" spans="1:6" ht="26.65" customHeight="1" thickTop="1" thickBot="1">
      <c r="B25" s="15" t="s">
        <v>83</v>
      </c>
      <c r="C25" s="16"/>
    </row>
    <row r="26" spans="1:6" ht="30" thickTop="1" thickBot="1">
      <c r="B26" s="20" t="s">
        <v>84</v>
      </c>
      <c r="C26" s="5"/>
      <c r="D26" s="32" t="str">
        <f>IF(NOT(ISBLANK(C26)),VLOOKUP(C26,Table5[],2),"")</f>
        <v/>
      </c>
      <c r="E26" s="135">
        <v>1</v>
      </c>
      <c r="F26" s="205" t="s">
        <v>71</v>
      </c>
    </row>
    <row r="27" spans="1:6" ht="30" thickTop="1" thickBot="1">
      <c r="B27" s="20" t="s">
        <v>85</v>
      </c>
      <c r="C27" s="5"/>
      <c r="D27" s="32" t="str">
        <f>IF(NOT(ISBLANK(C27)),VLOOKUP(C27,Table5[],2),"")</f>
        <v/>
      </c>
      <c r="E27" s="135">
        <v>1</v>
      </c>
      <c r="F27" s="205" t="s">
        <v>71</v>
      </c>
    </row>
    <row r="28" spans="1:6" ht="30" thickTop="1" thickBot="1">
      <c r="B28" s="20" t="s">
        <v>86</v>
      </c>
      <c r="C28" s="5"/>
      <c r="D28" s="32" t="str">
        <f>IF(NOT(ISBLANK(C28)),VLOOKUP(C28,Table5[],2),"")</f>
        <v/>
      </c>
      <c r="E28" s="135">
        <v>1</v>
      </c>
      <c r="F28" s="205" t="s">
        <v>71</v>
      </c>
    </row>
    <row r="29" spans="1:6" ht="30" thickTop="1" thickBot="1">
      <c r="B29" s="20" t="s">
        <v>87</v>
      </c>
      <c r="C29" s="5"/>
      <c r="D29" s="32" t="str">
        <f>IF(NOT(ISBLANK(C29)),VLOOKUP(C29,Table5[],2),"")</f>
        <v/>
      </c>
      <c r="E29" s="135">
        <v>1</v>
      </c>
      <c r="F29" s="205" t="s">
        <v>71</v>
      </c>
    </row>
    <row r="30" spans="1:6" ht="30" thickTop="1" thickBot="1">
      <c r="B30" s="13" t="s">
        <v>30</v>
      </c>
      <c r="D30" s="17">
        <f>SUM(D26:D29)</f>
        <v>0</v>
      </c>
      <c r="F30" s="205" t="s">
        <v>88</v>
      </c>
    </row>
    <row r="31" spans="1:6" ht="28.15" customHeight="1" thickTop="1" thickBot="1">
      <c r="B31" s="278" t="s">
        <v>89</v>
      </c>
      <c r="C31" s="279"/>
    </row>
    <row r="32" spans="1:6" ht="16.899999999999999" thickTop="1" thickBot="1">
      <c r="A32" s="3">
        <v>1</v>
      </c>
      <c r="B32" s="20" t="s">
        <v>90</v>
      </c>
      <c r="C32" s="26"/>
      <c r="D32" s="27"/>
    </row>
    <row r="33" spans="1:6" ht="30" thickTop="1" thickBot="1">
      <c r="A33" s="3" t="s">
        <v>91</v>
      </c>
      <c r="B33" s="20" t="s">
        <v>92</v>
      </c>
      <c r="C33" s="5"/>
      <c r="D33" s="32" t="str">
        <f>IF(NOT(ISBLANK(C33)),VLOOKUP(C33,Table5[],2),"")</f>
        <v/>
      </c>
      <c r="E33" s="135">
        <v>1</v>
      </c>
      <c r="F33" s="205" t="s">
        <v>71</v>
      </c>
    </row>
    <row r="34" spans="1:6" ht="30" thickTop="1" thickBot="1">
      <c r="A34" s="3" t="s">
        <v>93</v>
      </c>
      <c r="B34" s="20" t="s">
        <v>94</v>
      </c>
      <c r="C34" s="5"/>
      <c r="D34" s="32" t="str">
        <f>IF(NOT(ISBLANK(C34)),VLOOKUP(C34,Table5[],2),"")</f>
        <v/>
      </c>
      <c r="E34" s="135">
        <v>1</v>
      </c>
      <c r="F34" s="205" t="s">
        <v>71</v>
      </c>
    </row>
    <row r="35" spans="1:6" ht="16.899999999999999" thickTop="1" thickBot="1">
      <c r="B35" s="25"/>
      <c r="C35" s="26"/>
      <c r="D35" s="27"/>
    </row>
    <row r="36" spans="1:6" ht="16.899999999999999" thickTop="1" thickBot="1">
      <c r="A36" s="3">
        <v>1</v>
      </c>
      <c r="B36" s="20" t="s">
        <v>95</v>
      </c>
      <c r="C36" s="26"/>
      <c r="D36" s="27"/>
    </row>
    <row r="37" spans="1:6" ht="30" thickTop="1" thickBot="1">
      <c r="A37" s="3" t="s">
        <v>91</v>
      </c>
      <c r="B37" s="20" t="s">
        <v>92</v>
      </c>
      <c r="C37" s="5"/>
      <c r="D37" s="32" t="str">
        <f>IF(NOT(ISBLANK(C37)),VLOOKUP(C37,Table5[],2),"")</f>
        <v/>
      </c>
      <c r="E37" s="135">
        <v>1</v>
      </c>
      <c r="F37" s="205" t="s">
        <v>71</v>
      </c>
    </row>
    <row r="38" spans="1:6" ht="30" thickTop="1" thickBot="1">
      <c r="A38" s="3" t="s">
        <v>93</v>
      </c>
      <c r="B38" s="20" t="s">
        <v>94</v>
      </c>
      <c r="C38" s="5"/>
      <c r="D38" s="32" t="str">
        <f>IF(NOT(ISBLANK(C38)),VLOOKUP(C38,Table5[],2),"")</f>
        <v/>
      </c>
      <c r="E38" s="135">
        <v>1</v>
      </c>
      <c r="F38" s="205" t="s">
        <v>71</v>
      </c>
    </row>
    <row r="39" spans="1:6" ht="16.899999999999999" thickTop="1" thickBot="1">
      <c r="B39" s="25"/>
      <c r="C39" s="227"/>
      <c r="D39" s="27"/>
    </row>
    <row r="40" spans="1:6" ht="16.899999999999999" thickTop="1" thickBot="1">
      <c r="A40" s="3">
        <v>2</v>
      </c>
      <c r="B40" s="20" t="s">
        <v>96</v>
      </c>
      <c r="C40" s="227"/>
      <c r="D40" s="27"/>
    </row>
    <row r="41" spans="1:6" ht="30" thickTop="1" thickBot="1">
      <c r="A41" s="3" t="s">
        <v>97</v>
      </c>
      <c r="B41" s="20" t="s">
        <v>92</v>
      </c>
      <c r="C41" s="5"/>
      <c r="D41" s="32" t="str">
        <f>IF(NOT(ISBLANK(C41)),VLOOKUP(C41,Table5[],2),"")</f>
        <v/>
      </c>
      <c r="E41" s="135">
        <v>1</v>
      </c>
      <c r="F41" s="205" t="s">
        <v>71</v>
      </c>
    </row>
    <row r="42" spans="1:6" ht="30" thickTop="1" thickBot="1">
      <c r="A42" s="3" t="s">
        <v>98</v>
      </c>
      <c r="B42" s="20" t="s">
        <v>99</v>
      </c>
      <c r="C42" s="5"/>
      <c r="D42" s="32" t="str">
        <f>IF(NOT(ISBLANK(C42)),VLOOKUP(C42,Table5[],2),"")</f>
        <v/>
      </c>
      <c r="E42" s="135">
        <v>1</v>
      </c>
      <c r="F42" s="205" t="s">
        <v>71</v>
      </c>
    </row>
    <row r="43" spans="1:6" ht="30" thickTop="1" thickBot="1">
      <c r="A43" s="3" t="s">
        <v>100</v>
      </c>
      <c r="B43" s="20" t="s">
        <v>94</v>
      </c>
      <c r="C43" s="5"/>
      <c r="D43" s="32" t="str">
        <f>IF(NOT(ISBLANK(C43)),VLOOKUP(C43,Table5[],2),"")</f>
        <v/>
      </c>
      <c r="E43" s="135">
        <v>1</v>
      </c>
      <c r="F43" s="205" t="s">
        <v>71</v>
      </c>
    </row>
    <row r="44" spans="1:6" ht="16.899999999999999" thickTop="1" thickBot="1">
      <c r="B44" s="28"/>
      <c r="C44" s="228"/>
      <c r="D44" s="27"/>
      <c r="E44" s="29"/>
    </row>
    <row r="45" spans="1:6" ht="16.899999999999999" thickTop="1" thickBot="1">
      <c r="A45" s="3">
        <v>3</v>
      </c>
      <c r="B45" s="20" t="s">
        <v>101</v>
      </c>
      <c r="C45" s="227"/>
      <c r="D45" s="27"/>
    </row>
    <row r="46" spans="1:6" ht="30" thickTop="1" thickBot="1">
      <c r="A46" s="3" t="s">
        <v>102</v>
      </c>
      <c r="B46" s="20" t="s">
        <v>92</v>
      </c>
      <c r="C46" s="5"/>
      <c r="D46" s="32" t="str">
        <f>IF(NOT(ISBLANK(C46)),VLOOKUP(C46,Table5[],2),"")</f>
        <v/>
      </c>
      <c r="E46" s="135">
        <v>1</v>
      </c>
      <c r="F46" s="205" t="s">
        <v>71</v>
      </c>
    </row>
    <row r="47" spans="1:6" ht="30" thickTop="1" thickBot="1">
      <c r="A47" s="3" t="s">
        <v>103</v>
      </c>
      <c r="B47" s="20" t="s">
        <v>99</v>
      </c>
      <c r="C47" s="5"/>
      <c r="D47" s="32" t="str">
        <f>IF(NOT(ISBLANK(C47)),VLOOKUP(C47,Table5[],2),"")</f>
        <v/>
      </c>
      <c r="E47" s="135">
        <v>1</v>
      </c>
      <c r="F47" s="205" t="s">
        <v>71</v>
      </c>
    </row>
    <row r="48" spans="1:6" ht="30" thickTop="1" thickBot="1">
      <c r="A48" s="3" t="s">
        <v>103</v>
      </c>
      <c r="B48" s="20" t="s">
        <v>94</v>
      </c>
      <c r="C48" s="5"/>
      <c r="D48" s="32" t="str">
        <f>IF(NOT(ISBLANK(C48)),VLOOKUP(C48,Table5[],2),"")</f>
        <v/>
      </c>
      <c r="E48" s="135">
        <v>1</v>
      </c>
      <c r="F48" s="205" t="s">
        <v>71</v>
      </c>
    </row>
    <row r="49" spans="2:6" ht="30" thickTop="1" thickBot="1">
      <c r="B49" s="13" t="s">
        <v>30</v>
      </c>
      <c r="D49" s="17">
        <f>SUM(D33:D48)</f>
        <v>0</v>
      </c>
      <c r="F49" s="205" t="s">
        <v>104</v>
      </c>
    </row>
    <row r="50" spans="2:6" ht="50.25" customHeight="1" thickTop="1" thickBot="1">
      <c r="B50" s="10" t="s">
        <v>56</v>
      </c>
      <c r="C50" s="8"/>
      <c r="D50" s="11">
        <f>D10+D17+D24+D30+D49</f>
        <v>0</v>
      </c>
      <c r="F50" s="205" t="s">
        <v>105</v>
      </c>
    </row>
    <row r="51" spans="2:6">
      <c r="B51" s="9" t="s">
        <v>106</v>
      </c>
    </row>
    <row r="54" spans="2:6" ht="34.15" customHeight="1">
      <c r="B54" s="262" t="s">
        <v>107</v>
      </c>
    </row>
  </sheetData>
  <mergeCells count="2">
    <mergeCell ref="B11:C11"/>
    <mergeCell ref="B31:C31"/>
  </mergeCells>
  <phoneticPr fontId="59" type="noConversion"/>
  <conditionalFormatting sqref="C3:C9 C13 C15:C16">
    <cfRule type="containsText" dxfId="53" priority="24" operator="containsText" text="No">
      <formula>NOT(ISERROR(SEARCH("No",C3)))</formula>
    </cfRule>
    <cfRule type="containsText" dxfId="52" priority="25" operator="containsText" text="Yes">
      <formula>NOT(ISERROR(SEARCH("Yes",C3)))</formula>
    </cfRule>
  </conditionalFormatting>
  <conditionalFormatting sqref="C19:C23">
    <cfRule type="containsText" dxfId="51" priority="20" operator="containsText" text="No">
      <formula>NOT(ISERROR(SEARCH("No",C19)))</formula>
    </cfRule>
    <cfRule type="containsText" dxfId="50" priority="21" operator="containsText" text="Yes">
      <formula>NOT(ISERROR(SEARCH("Yes",C19)))</formula>
    </cfRule>
  </conditionalFormatting>
  <conditionalFormatting sqref="C26:C29">
    <cfRule type="containsText" dxfId="49" priority="18" operator="containsText" text="No">
      <formula>NOT(ISERROR(SEARCH("No",C26)))</formula>
    </cfRule>
    <cfRule type="containsText" dxfId="48" priority="19" operator="containsText" text="Yes">
      <formula>NOT(ISERROR(SEARCH("Yes",C26)))</formula>
    </cfRule>
  </conditionalFormatting>
  <conditionalFormatting sqref="C33:C34">
    <cfRule type="containsText" dxfId="47" priority="9" operator="containsText" text="No">
      <formula>NOT(ISERROR(SEARCH("No",C33)))</formula>
    </cfRule>
    <cfRule type="containsText" dxfId="46" priority="10" operator="containsText" text="Yes">
      <formula>NOT(ISERROR(SEARCH("Yes",C33)))</formula>
    </cfRule>
  </conditionalFormatting>
  <conditionalFormatting sqref="C37:C38">
    <cfRule type="containsText" dxfId="45" priority="16" operator="containsText" text="No">
      <formula>NOT(ISERROR(SEARCH("No",C37)))</formula>
    </cfRule>
    <cfRule type="containsText" dxfId="44" priority="17" operator="containsText" text="Yes">
      <formula>NOT(ISERROR(SEARCH("Yes",C37)))</formula>
    </cfRule>
  </conditionalFormatting>
  <conditionalFormatting sqref="C41:C43">
    <cfRule type="containsText" dxfId="43" priority="14" operator="containsText" text="No">
      <formula>NOT(ISERROR(SEARCH("No",C41)))</formula>
    </cfRule>
    <cfRule type="containsText" dxfId="42" priority="15" operator="containsText" text="Yes">
      <formula>NOT(ISERROR(SEARCH("Yes",C41)))</formula>
    </cfRule>
  </conditionalFormatting>
  <conditionalFormatting sqref="C46:C48">
    <cfRule type="containsText" dxfId="41" priority="12" operator="containsText" text="No">
      <formula>NOT(ISERROR(SEARCH("No",C46)))</formula>
    </cfRule>
    <cfRule type="containsText" dxfId="40" priority="13" operator="containsText" text="Yes">
      <formula>NOT(ISERROR(SEARCH("Yes",C46)))</formula>
    </cfRule>
  </conditionalFormatting>
  <conditionalFormatting sqref="D3:D6">
    <cfRule type="colorScale" priority="7">
      <colorScale>
        <cfvo type="num" val="-1"/>
        <cfvo type="num" val="0"/>
        <color rgb="FFC00000"/>
        <color rgb="FF00B050"/>
      </colorScale>
    </cfRule>
  </conditionalFormatting>
  <conditionalFormatting sqref="D7:D9">
    <cfRule type="colorScale" priority="32">
      <colorScale>
        <cfvo type="num" val="0"/>
        <cfvo type="num" val="2"/>
        <color rgb="FFC00000"/>
        <color rgb="FF00B050"/>
      </colorScale>
    </cfRule>
  </conditionalFormatting>
  <conditionalFormatting sqref="D13:D16">
    <cfRule type="colorScale" priority="31">
      <colorScale>
        <cfvo type="num" val="0"/>
        <cfvo type="num" val="1"/>
        <color rgb="FFC00000"/>
        <color rgb="FF00B050"/>
      </colorScale>
    </cfRule>
  </conditionalFormatting>
  <conditionalFormatting sqref="D19:D23">
    <cfRule type="colorScale" priority="6">
      <colorScale>
        <cfvo type="num" val="0"/>
        <cfvo type="num" val="1"/>
        <color rgb="FFC00000"/>
        <color rgb="FF00B050"/>
      </colorScale>
    </cfRule>
  </conditionalFormatting>
  <conditionalFormatting sqref="D26:D29">
    <cfRule type="colorScale" priority="5">
      <colorScale>
        <cfvo type="num" val="0"/>
        <cfvo type="num" val="1"/>
        <color rgb="FFC00000"/>
        <color rgb="FF00B050"/>
      </colorScale>
    </cfRule>
  </conditionalFormatting>
  <conditionalFormatting sqref="D33:D34">
    <cfRule type="colorScale" priority="4">
      <colorScale>
        <cfvo type="num" val="0"/>
        <cfvo type="num" val="1"/>
        <color rgb="FFC00000"/>
        <color rgb="FF00B050"/>
      </colorScale>
    </cfRule>
  </conditionalFormatting>
  <conditionalFormatting sqref="D37:D38">
    <cfRule type="colorScale" priority="3">
      <colorScale>
        <cfvo type="num" val="0"/>
        <cfvo type="num" val="1"/>
        <color rgb="FFC00000"/>
        <color rgb="FF00B050"/>
      </colorScale>
    </cfRule>
  </conditionalFormatting>
  <conditionalFormatting sqref="D41:D43">
    <cfRule type="colorScale" priority="2">
      <colorScale>
        <cfvo type="num" val="0"/>
        <cfvo type="num" val="1"/>
        <color rgb="FFC00000"/>
        <color rgb="FF00B050"/>
      </colorScale>
    </cfRule>
  </conditionalFormatting>
  <conditionalFormatting sqref="D46:D48">
    <cfRule type="colorScale" priority="1">
      <colorScale>
        <cfvo type="num" val="0"/>
        <cfvo type="num" val="1"/>
        <color rgb="FFC00000"/>
        <color rgb="FF00B050"/>
      </colorScale>
    </cfRule>
  </conditionalFormatting>
  <pageMargins left="0.25" right="0.25" top="0.75" bottom="0.75" header="0.3" footer="0.3"/>
  <pageSetup scale="9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8189EA5-41DD-4871-B6FE-5FEF10A7C56B}">
          <x14:formula1>
            <xm:f>'Scoring Key'!$A$11:$A$13</xm:f>
          </x14:formula1>
          <xm:sqref>D3:D6</xm:sqref>
        </x14:dataValidation>
        <x14:dataValidation type="list" allowBlank="1" showInputMessage="1" showErrorMessage="1" xr:uid="{EB32C7D2-7C85-4A8B-A9C3-BD8F1352F04E}">
          <x14:formula1>
            <xm:f>'Scoring Key'!$A$8:$A$10</xm:f>
          </x14:formula1>
          <xm:sqref>C26:C29 C19:C23 C33:C35 C37:C39 C41:C44 C46:C48 C3:C9 C13 C15:C16</xm:sqref>
        </x14:dataValidation>
        <x14:dataValidation type="list" allowBlank="1" showInputMessage="1" showErrorMessage="1" xr:uid="{B9C186B7-2C07-42FC-8C99-2652A9860EE2}">
          <x14:formula1>
            <xm:f>'Scoring Key'!$A$20:$A$22</xm:f>
          </x14:formula1>
          <xm:sqref>D44 D39 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F690-FD68-44FC-A427-88FC66C31376}">
  <sheetPr>
    <pageSetUpPr fitToPage="1"/>
  </sheetPr>
  <dimension ref="A1:G15"/>
  <sheetViews>
    <sheetView workbookViewId="0">
      <selection activeCell="L4" sqref="L4"/>
    </sheetView>
  </sheetViews>
  <sheetFormatPr defaultRowHeight="14.45"/>
  <cols>
    <col min="1" max="1" width="6.7109375" style="3" customWidth="1"/>
    <col min="2" max="2" width="55" customWidth="1"/>
    <col min="3" max="3" width="17.5703125" customWidth="1"/>
    <col min="4" max="4" width="16.7109375" customWidth="1"/>
    <col min="5" max="5" width="14" style="3" customWidth="1"/>
    <col min="6" max="6" width="13" style="3" hidden="1" customWidth="1"/>
    <col min="7" max="7" width="13.28515625" style="3" customWidth="1"/>
    <col min="8" max="8" width="8.7109375" customWidth="1"/>
  </cols>
  <sheetData>
    <row r="1" spans="1:7" ht="39.6" customHeight="1" thickBot="1">
      <c r="A1" s="3" t="s">
        <v>108</v>
      </c>
      <c r="B1" s="7" t="s">
        <v>109</v>
      </c>
      <c r="C1" s="35"/>
      <c r="D1" s="6"/>
    </row>
    <row r="2" spans="1:7" ht="26.65" customHeight="1" thickBot="1">
      <c r="E2" s="230" t="s">
        <v>22</v>
      </c>
      <c r="F2" s="135" t="s">
        <v>23</v>
      </c>
      <c r="G2" s="204" t="s">
        <v>25</v>
      </c>
    </row>
    <row r="3" spans="1:7" ht="32.450000000000003" thickTop="1" thickBot="1">
      <c r="A3" s="3">
        <v>1</v>
      </c>
      <c r="B3" s="19" t="s">
        <v>110</v>
      </c>
      <c r="C3" s="19" t="s">
        <v>111</v>
      </c>
      <c r="D3" s="14"/>
      <c r="E3" s="139" t="str">
        <f>IF(NOT(ISBLANK(D3)),VLOOKUP(D3,Table3[],2),"")</f>
        <v/>
      </c>
      <c r="F3" s="137">
        <v>-1</v>
      </c>
      <c r="G3" s="205" t="s">
        <v>27</v>
      </c>
    </row>
    <row r="4" spans="1:7" ht="32.450000000000003" thickTop="1" thickBot="1">
      <c r="A4" s="3">
        <v>2</v>
      </c>
      <c r="B4" s="19" t="s">
        <v>112</v>
      </c>
      <c r="C4" s="19" t="s">
        <v>111</v>
      </c>
      <c r="D4" s="14"/>
      <c r="E4" s="139" t="str">
        <f>IF(NOT(ISBLANK(D4)),VLOOKUP(D4,Table3[],2),"")</f>
        <v/>
      </c>
      <c r="F4" s="137">
        <v>-1</v>
      </c>
      <c r="G4" s="205" t="s">
        <v>27</v>
      </c>
    </row>
    <row r="5" spans="1:7" ht="48" thickTop="1" thickBot="1">
      <c r="A5" s="3">
        <v>3</v>
      </c>
      <c r="B5" s="19" t="s">
        <v>113</v>
      </c>
      <c r="C5" s="19" t="s">
        <v>111</v>
      </c>
      <c r="D5" s="14"/>
      <c r="E5" s="139" t="str">
        <f>IF(NOT(ISBLANK(D5)),VLOOKUP(D5,Table3[],2),"")</f>
        <v/>
      </c>
      <c r="F5" s="137">
        <v>-1</v>
      </c>
      <c r="G5" s="205" t="s">
        <v>27</v>
      </c>
    </row>
    <row r="6" spans="1:7" ht="32.450000000000003" thickTop="1" thickBot="1">
      <c r="A6" s="3">
        <v>4</v>
      </c>
      <c r="B6" s="20" t="s">
        <v>114</v>
      </c>
      <c r="C6" s="20" t="s">
        <v>115</v>
      </c>
      <c r="D6" s="14"/>
      <c r="E6" s="32" t="str">
        <f>IF(NOT(ISBLANK(D6)),VLOOKUP(D6,Table4[],2),"")</f>
        <v/>
      </c>
      <c r="F6" s="135">
        <v>2</v>
      </c>
      <c r="G6" s="205" t="s">
        <v>29</v>
      </c>
    </row>
    <row r="7" spans="1:7" ht="32.450000000000003" thickTop="1" thickBot="1">
      <c r="A7" s="3">
        <v>5</v>
      </c>
      <c r="B7" s="20" t="s">
        <v>116</v>
      </c>
      <c r="C7" s="20" t="s">
        <v>115</v>
      </c>
      <c r="D7" s="14"/>
      <c r="E7" s="32" t="str">
        <f>IF(NOT(ISBLANK(D7)),VLOOKUP(D7,Table4[],2),"")</f>
        <v/>
      </c>
      <c r="F7" s="135">
        <v>2</v>
      </c>
      <c r="G7" s="205" t="s">
        <v>29</v>
      </c>
    </row>
    <row r="8" spans="1:7" ht="63" customHeight="1" thickTop="1" thickBot="1">
      <c r="A8" s="3">
        <v>6</v>
      </c>
      <c r="B8" s="20" t="s">
        <v>117</v>
      </c>
      <c r="C8" s="20" t="s">
        <v>111</v>
      </c>
      <c r="D8" s="14"/>
      <c r="E8" s="32" t="str">
        <f>IF(NOT(ISBLANK(D8)),VLOOKUP(D8,Table4[],2),"")</f>
        <v/>
      </c>
      <c r="F8" s="135">
        <v>2</v>
      </c>
      <c r="G8" s="205" t="s">
        <v>29</v>
      </c>
    </row>
    <row r="9" spans="1:7" ht="32.450000000000003" thickTop="1" thickBot="1">
      <c r="A9" s="3">
        <v>7</v>
      </c>
      <c r="B9" s="20" t="s">
        <v>118</v>
      </c>
      <c r="C9" s="20" t="s">
        <v>111</v>
      </c>
      <c r="D9" s="14"/>
      <c r="E9" s="32" t="str">
        <f>IF(NOT(ISBLANK(D9)),VLOOKUP(D9,Table589[],2,FALSE),"")</f>
        <v/>
      </c>
      <c r="F9" s="135">
        <v>3</v>
      </c>
      <c r="G9" s="205" t="s">
        <v>119</v>
      </c>
    </row>
    <row r="10" spans="1:7" ht="32.450000000000003" thickTop="1" thickBot="1">
      <c r="A10" s="3">
        <v>8</v>
      </c>
      <c r="B10" s="20" t="s">
        <v>120</v>
      </c>
      <c r="C10" s="20" t="s">
        <v>111</v>
      </c>
      <c r="D10" s="14"/>
      <c r="E10" s="32" t="str">
        <f>IF(NOT(ISBLANK(D10)),VLOOKUP(D10,Table589[],2,FALSE),"")</f>
        <v/>
      </c>
      <c r="F10" s="135">
        <v>3</v>
      </c>
      <c r="G10" s="205" t="s">
        <v>119</v>
      </c>
    </row>
    <row r="11" spans="1:7" ht="28.15" customHeight="1" thickTop="1" thickBot="1">
      <c r="B11" s="12" t="s">
        <v>30</v>
      </c>
      <c r="C11" s="12"/>
      <c r="D11" s="4"/>
      <c r="E11" s="5">
        <f>SUM(E3:E10)</f>
        <v>0</v>
      </c>
      <c r="G11" s="205" t="s">
        <v>121</v>
      </c>
    </row>
    <row r="12" spans="1:7" ht="21.6" thickTop="1">
      <c r="B12" s="263" t="s">
        <v>122</v>
      </c>
      <c r="C12" s="13"/>
    </row>
    <row r="13" spans="1:7" ht="15" thickBot="1"/>
    <row r="14" spans="1:7" ht="53.65" customHeight="1" thickBot="1">
      <c r="B14" s="10" t="s">
        <v>56</v>
      </c>
      <c r="C14" s="36"/>
      <c r="D14" s="8"/>
      <c r="E14" s="11">
        <f>E11</f>
        <v>0</v>
      </c>
      <c r="G14" s="205" t="s">
        <v>123</v>
      </c>
    </row>
    <row r="15" spans="1:7">
      <c r="B15" s="9" t="s">
        <v>124</v>
      </c>
      <c r="C15" s="9"/>
    </row>
  </sheetData>
  <phoneticPr fontId="59" type="noConversion"/>
  <conditionalFormatting sqref="D3:D10">
    <cfRule type="containsText" dxfId="39" priority="2" operator="containsText" text="No">
      <formula>NOT(ISERROR(SEARCH("No",D3)))</formula>
    </cfRule>
    <cfRule type="containsText" dxfId="38" priority="3" operator="containsText" text="Yes">
      <formula>NOT(ISERROR(SEARCH("Yes",D3)))</formula>
    </cfRule>
  </conditionalFormatting>
  <conditionalFormatting sqref="E3:E5">
    <cfRule type="colorScale" priority="1">
      <colorScale>
        <cfvo type="num" val="-1"/>
        <cfvo type="num" val="0"/>
        <color rgb="FFFF0000"/>
        <color rgb="FF00B050"/>
      </colorScale>
    </cfRule>
  </conditionalFormatting>
  <conditionalFormatting sqref="E6:E8">
    <cfRule type="colorScale" priority="6">
      <colorScale>
        <cfvo type="num" val="0"/>
        <cfvo type="num" val="2"/>
        <color rgb="FFC00000"/>
        <color rgb="FF00B050"/>
      </colorScale>
    </cfRule>
  </conditionalFormatting>
  <conditionalFormatting sqref="E9:E10">
    <cfRule type="colorScale" priority="5">
      <colorScale>
        <cfvo type="num" val="0"/>
        <cfvo type="num" val="3"/>
        <color rgb="FFC00000"/>
        <color rgb="FF00B050"/>
      </colorScale>
    </cfRule>
  </conditionalFormatting>
  <pageMargins left="0.25" right="0.25" top="0.75" bottom="0.75" header="0.3" footer="0.3"/>
  <pageSetup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38378C-9ABC-4FBD-8E32-8FF88EE34B1D}">
          <x14:formula1>
            <xm:f>'Scoring Key'!$A$8:$A$10</xm:f>
          </x14:formula1>
          <xm:sqref>D3:D10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179F-9FE8-4E9F-B464-A1E71C6C1661}">
  <sheetPr>
    <pageSetUpPr fitToPage="1"/>
  </sheetPr>
  <dimension ref="A1:N37"/>
  <sheetViews>
    <sheetView topLeftCell="A10" zoomScale="77" zoomScaleNormal="77" workbookViewId="0">
      <selection activeCell="B21" sqref="B21"/>
    </sheetView>
  </sheetViews>
  <sheetFormatPr defaultRowHeight="14.45"/>
  <cols>
    <col min="1" max="1" width="6.7109375" style="3" customWidth="1"/>
    <col min="2" max="2" width="43.7109375" customWidth="1"/>
    <col min="3" max="3" width="16.7109375" customWidth="1"/>
    <col min="4" max="4" width="18" customWidth="1"/>
    <col min="5" max="5" width="13.42578125" customWidth="1"/>
    <col min="6" max="6" width="21.28515625" customWidth="1"/>
    <col min="7" max="7" width="14.7109375" style="3" customWidth="1"/>
    <col min="8" max="9" width="9.7109375" style="3" customWidth="1"/>
    <col min="10" max="10" width="8.5703125" hidden="1" customWidth="1"/>
    <col min="11" max="11" width="7.28515625" hidden="1" customWidth="1"/>
    <col min="12" max="12" width="11.85546875" hidden="1" customWidth="1"/>
    <col min="13" max="13" width="15.42578125" customWidth="1"/>
  </cols>
  <sheetData>
    <row r="1" spans="1:14" ht="39.6" customHeight="1" thickBot="1">
      <c r="B1" s="7" t="s">
        <v>125</v>
      </c>
      <c r="C1" s="35"/>
      <c r="D1" s="35"/>
      <c r="E1" s="35"/>
      <c r="F1" s="6"/>
    </row>
    <row r="2" spans="1:14" ht="26.65" customHeight="1" thickBot="1">
      <c r="G2" s="274" t="s">
        <v>22</v>
      </c>
      <c r="H2" s="273" t="s">
        <v>23</v>
      </c>
      <c r="I2" s="272"/>
      <c r="M2" s="204" t="s">
        <v>126</v>
      </c>
    </row>
    <row r="3" spans="1:14" ht="44.25" customHeight="1" thickTop="1" thickBot="1">
      <c r="A3" s="3">
        <v>1</v>
      </c>
      <c r="B3" s="38" t="s">
        <v>127</v>
      </c>
      <c r="C3" s="37" t="s">
        <v>128</v>
      </c>
      <c r="D3" s="129" t="s">
        <v>129</v>
      </c>
      <c r="E3" s="117"/>
      <c r="F3" s="155" t="s">
        <v>130</v>
      </c>
      <c r="G3" s="138"/>
      <c r="H3" s="271"/>
      <c r="I3" s="158"/>
      <c r="M3" s="213" t="s">
        <v>131</v>
      </c>
    </row>
    <row r="4" spans="1:14" ht="30.75" customHeight="1" thickTop="1" thickBot="1">
      <c r="B4" s="150" t="s">
        <v>132</v>
      </c>
      <c r="C4" s="153">
        <f>'[1]Title Page'!C14</f>
        <v>0</v>
      </c>
      <c r="D4" s="38" t="s">
        <v>133</v>
      </c>
      <c r="E4" s="117"/>
      <c r="F4" s="124" t="e">
        <f>L9</f>
        <v>#DIV/0!</v>
      </c>
      <c r="G4" s="119"/>
      <c r="H4" s="119"/>
      <c r="I4" s="119"/>
      <c r="M4" s="257"/>
    </row>
    <row r="5" spans="1:14" ht="18.75" customHeight="1" thickBot="1">
      <c r="B5" s="151" t="s">
        <v>134</v>
      </c>
      <c r="C5" s="159"/>
      <c r="D5" s="154">
        <v>0</v>
      </c>
      <c r="E5" s="117"/>
      <c r="F5" s="118"/>
      <c r="G5" s="119"/>
      <c r="H5" s="119"/>
      <c r="I5" s="119"/>
      <c r="M5" s="258"/>
    </row>
    <row r="6" spans="1:14" ht="35.25" customHeight="1">
      <c r="B6" s="151" t="s">
        <v>135</v>
      </c>
      <c r="C6" s="160"/>
      <c r="D6" s="38" t="s">
        <v>136</v>
      </c>
      <c r="E6" s="117"/>
      <c r="F6" s="118"/>
      <c r="G6" s="119"/>
      <c r="H6" s="119"/>
      <c r="I6" s="119"/>
      <c r="M6" s="258"/>
    </row>
    <row r="7" spans="1:14" ht="23.25" customHeight="1" thickBot="1">
      <c r="B7" s="151" t="s">
        <v>137</v>
      </c>
      <c r="C7" s="160"/>
      <c r="D7" s="154">
        <v>0</v>
      </c>
      <c r="E7" s="117"/>
      <c r="F7" s="118"/>
      <c r="G7" s="119"/>
      <c r="H7" s="119"/>
      <c r="I7" s="119"/>
      <c r="M7" s="258"/>
    </row>
    <row r="8" spans="1:14" ht="29.25" customHeight="1">
      <c r="B8" s="151" t="s">
        <v>138</v>
      </c>
      <c r="C8" s="160"/>
      <c r="D8" s="38" t="s">
        <v>139</v>
      </c>
      <c r="E8" s="156"/>
      <c r="F8" s="156"/>
      <c r="G8" s="119"/>
      <c r="H8" s="119"/>
      <c r="I8" s="119"/>
      <c r="M8" s="258"/>
    </row>
    <row r="9" spans="1:14" ht="24.75" customHeight="1" thickBot="1">
      <c r="B9" s="152" t="s">
        <v>140</v>
      </c>
      <c r="C9" s="160"/>
      <c r="D9" s="154">
        <v>0</v>
      </c>
      <c r="E9" s="156"/>
      <c r="F9" s="156"/>
      <c r="G9" s="158"/>
      <c r="H9" s="158"/>
      <c r="I9" s="158"/>
      <c r="J9" s="209">
        <f>C9-D9</f>
        <v>0</v>
      </c>
      <c r="K9" s="209" t="e">
        <f>(D5+D7+D9+D11)/C4</f>
        <v>#DIV/0!</v>
      </c>
      <c r="L9" s="211" t="e">
        <f>K9/4</f>
        <v>#DIV/0!</v>
      </c>
      <c r="M9" s="259"/>
    </row>
    <row r="10" spans="1:14" ht="29.25" customHeight="1">
      <c r="B10" s="152"/>
      <c r="C10" s="160"/>
      <c r="D10" s="38" t="s">
        <v>141</v>
      </c>
      <c r="E10" s="157"/>
      <c r="F10" s="120"/>
      <c r="G10" s="158"/>
      <c r="H10" s="158"/>
      <c r="I10" s="158"/>
      <c r="J10" s="209"/>
      <c r="K10" s="209"/>
      <c r="L10" s="212"/>
      <c r="M10" s="259"/>
    </row>
    <row r="11" spans="1:14" ht="30" customHeight="1" thickBot="1">
      <c r="B11" s="152"/>
      <c r="C11" s="161"/>
      <c r="D11" s="154">
        <v>0</v>
      </c>
      <c r="E11" s="157"/>
      <c r="F11" s="120"/>
      <c r="G11" s="158"/>
      <c r="H11" s="158"/>
      <c r="I11" s="158"/>
      <c r="J11" s="209"/>
      <c r="K11" s="209"/>
      <c r="L11" s="212"/>
      <c r="M11" s="259"/>
    </row>
    <row r="12" spans="1:14" ht="19.5" customHeight="1" thickBot="1">
      <c r="A12" s="29"/>
      <c r="B12" s="162"/>
      <c r="C12" s="28"/>
      <c r="D12" s="28"/>
      <c r="E12" s="163"/>
      <c r="F12" s="164"/>
      <c r="G12" s="165"/>
      <c r="H12" s="165"/>
      <c r="I12" s="165"/>
      <c r="J12" s="209"/>
      <c r="K12" s="209"/>
      <c r="L12" s="212"/>
      <c r="M12" s="256"/>
    </row>
    <row r="13" spans="1:14" ht="32.450000000000003" thickTop="1" thickBot="1">
      <c r="A13" s="3">
        <v>2</v>
      </c>
      <c r="B13" s="134" t="s">
        <v>142</v>
      </c>
      <c r="C13" s="115"/>
      <c r="D13" s="115"/>
      <c r="E13" s="115"/>
      <c r="F13" s="126"/>
      <c r="G13" s="136" t="str">
        <f>IF(NOT(ISBLANK(F13)),VLOOKUP(F13,[1]!Table3[#Data],2),"")</f>
        <v/>
      </c>
      <c r="H13" s="270">
        <v>-1</v>
      </c>
      <c r="I13" s="280"/>
      <c r="J13" s="210"/>
      <c r="K13" s="210"/>
      <c r="L13" s="212"/>
      <c r="M13" s="205" t="s">
        <v>27</v>
      </c>
    </row>
    <row r="14" spans="1:14" ht="78.75" customHeight="1" thickBot="1">
      <c r="A14" s="3">
        <v>3</v>
      </c>
      <c r="B14" s="121" t="s">
        <v>143</v>
      </c>
      <c r="C14" s="130" t="s">
        <v>144</v>
      </c>
      <c r="D14" s="130" t="s">
        <v>145</v>
      </c>
      <c r="E14" s="117"/>
      <c r="F14" s="118"/>
      <c r="G14" s="119">
        <v>0</v>
      </c>
      <c r="H14" s="119"/>
      <c r="I14" s="280"/>
      <c r="J14" s="210"/>
      <c r="K14" s="210"/>
      <c r="L14" s="212"/>
      <c r="M14" s="258"/>
    </row>
    <row r="15" spans="1:14" ht="77.25" customHeight="1" thickTop="1" thickBot="1">
      <c r="B15" s="20" t="s">
        <v>146</v>
      </c>
      <c r="C15" s="41">
        <v>0</v>
      </c>
      <c r="D15" s="121">
        <v>0</v>
      </c>
      <c r="E15" s="127" t="e">
        <f>L15</f>
        <v>#DIV/0!</v>
      </c>
      <c r="F15" s="131"/>
      <c r="G15" s="32" t="str">
        <f>IF(NOT(ISBLANK(F15)),VLOOKUP(F15,[1]!Table4[#Data],2),"")</f>
        <v/>
      </c>
      <c r="H15" s="269">
        <v>2</v>
      </c>
      <c r="I15" s="280"/>
      <c r="J15" s="210">
        <f>C15-D15</f>
        <v>0</v>
      </c>
      <c r="K15" s="210">
        <f>C15-J15</f>
        <v>0</v>
      </c>
      <c r="L15" s="212" t="e">
        <f>K15/C15</f>
        <v>#DIV/0!</v>
      </c>
      <c r="M15" s="205" t="s">
        <v>29</v>
      </c>
    </row>
    <row r="16" spans="1:14" ht="94.9" thickTop="1" thickBot="1">
      <c r="A16" s="3" t="s">
        <v>102</v>
      </c>
      <c r="B16" s="42" t="s">
        <v>147</v>
      </c>
      <c r="C16" s="20">
        <f>C15</f>
        <v>0</v>
      </c>
      <c r="D16" s="42">
        <v>0</v>
      </c>
      <c r="E16" s="132" t="e">
        <f>L16</f>
        <v>#DIV/0!</v>
      </c>
      <c r="F16" s="133"/>
      <c r="G16" s="32" t="str">
        <f>IF(NOT(ISBLANK(F16)),VLOOKUP(F16,[1]!Table4[#Data],2),"")</f>
        <v/>
      </c>
      <c r="H16" s="119">
        <v>2</v>
      </c>
      <c r="I16" s="281"/>
      <c r="J16" s="210">
        <f>C16-D16</f>
        <v>0</v>
      </c>
      <c r="K16" s="210">
        <f>C16-J16</f>
        <v>0</v>
      </c>
      <c r="L16" s="212" t="e">
        <f>K16/C16</f>
        <v>#DIV/0!</v>
      </c>
      <c r="M16" s="205" t="s">
        <v>29</v>
      </c>
      <c r="N16" s="268" t="s">
        <v>148</v>
      </c>
    </row>
    <row r="17" spans="1:13" ht="54.75" customHeight="1" thickTop="1" thickBot="1">
      <c r="A17" s="3">
        <v>4</v>
      </c>
      <c r="B17" s="42" t="s">
        <v>149</v>
      </c>
      <c r="C17" s="20" t="s">
        <v>144</v>
      </c>
      <c r="D17" s="116" t="s">
        <v>150</v>
      </c>
      <c r="E17" s="169"/>
      <c r="F17" s="170"/>
      <c r="G17" s="171">
        <v>0</v>
      </c>
      <c r="H17" s="267"/>
      <c r="I17" s="266" t="s">
        <v>151</v>
      </c>
      <c r="J17" s="210"/>
      <c r="K17" s="210"/>
      <c r="L17" s="212"/>
      <c r="M17" s="258"/>
    </row>
    <row r="18" spans="1:13" ht="63.6" thickTop="1" thickBot="1">
      <c r="B18" s="20" t="s">
        <v>152</v>
      </c>
      <c r="C18" s="20">
        <v>0</v>
      </c>
      <c r="D18" s="116">
        <v>0</v>
      </c>
      <c r="E18" s="167" t="e">
        <f>L18</f>
        <v>#DIV/0!</v>
      </c>
      <c r="F18" s="168"/>
      <c r="G18" s="32" t="str">
        <f>IF(NOT(ISBLANK(F18)),VLOOKUP(F18,[1]!Table4[#Data],2),"")</f>
        <v/>
      </c>
      <c r="H18" s="265">
        <v>2</v>
      </c>
      <c r="I18" s="264" t="e">
        <f>IF(E18=100%-110%, 1, IF(E18=119%, 2, IF(E18&gt;120%, 3, IF(E18&lt;100%, 0))))</f>
        <v>#DIV/0!</v>
      </c>
      <c r="J18" s="210">
        <f>C18-D18</f>
        <v>0</v>
      </c>
      <c r="K18" s="210">
        <f>C18-J18</f>
        <v>0</v>
      </c>
      <c r="L18" s="212" t="e">
        <f>K18/C18</f>
        <v>#DIV/0!</v>
      </c>
      <c r="M18" s="205" t="s">
        <v>29</v>
      </c>
    </row>
    <row r="19" spans="1:13" ht="94.9" thickTop="1" thickBot="1">
      <c r="A19" s="3" t="s">
        <v>63</v>
      </c>
      <c r="B19" s="42" t="s">
        <v>153</v>
      </c>
      <c r="C19" s="42">
        <v>0</v>
      </c>
      <c r="D19" s="42">
        <v>0</v>
      </c>
      <c r="E19" s="122" t="e">
        <f>L19</f>
        <v>#DIV/0!</v>
      </c>
      <c r="F19" s="123"/>
      <c r="G19" s="32" t="str">
        <f>IF(NOT(ISBLANK(F19)),VLOOKUP(F19,[1]!Table4[#Data],2),"")</f>
        <v/>
      </c>
      <c r="H19" s="265">
        <v>2</v>
      </c>
      <c r="I19" s="264" t="e">
        <f>IF(E19=100%-110%, 1, IF(E19=119%, 2, IF(E19&gt;120%, 3, IF(E19&lt;100%, 0))))</f>
        <v>#DIV/0!</v>
      </c>
      <c r="J19" s="210">
        <f>C19-D19</f>
        <v>0</v>
      </c>
      <c r="K19" s="210">
        <f>C19-J19</f>
        <v>0</v>
      </c>
      <c r="L19" s="212" t="e">
        <f>K19/C19</f>
        <v>#DIV/0!</v>
      </c>
      <c r="M19" s="205" t="s">
        <v>29</v>
      </c>
    </row>
    <row r="20" spans="1:13" ht="28.15" customHeight="1" thickTop="1" thickBot="1">
      <c r="B20" s="23" t="s">
        <v>30</v>
      </c>
      <c r="C20" s="12"/>
      <c r="D20" s="12"/>
      <c r="E20" s="12"/>
      <c r="F20" s="4"/>
      <c r="G20" s="241">
        <f>SUM(G15:G19)</f>
        <v>0</v>
      </c>
      <c r="M20" s="205" t="s">
        <v>154</v>
      </c>
    </row>
    <row r="21" spans="1:13" ht="52.15" customHeight="1" thickBot="1">
      <c r="B21" s="23" t="s">
        <v>155</v>
      </c>
      <c r="C21" s="282" t="s">
        <v>156</v>
      </c>
      <c r="D21" s="283"/>
      <c r="E21" s="284"/>
      <c r="F21" s="4"/>
      <c r="G21" s="125" t="e">
        <f>SUM(I3:I19)</f>
        <v>#DIV/0!</v>
      </c>
      <c r="M21" s="205" t="s">
        <v>157</v>
      </c>
    </row>
    <row r="22" spans="1:13" ht="23.1" customHeight="1" thickBot="1">
      <c r="B22" s="23"/>
      <c r="C22" s="12"/>
      <c r="D22" s="12"/>
      <c r="E22" s="12"/>
      <c r="F22" s="4"/>
      <c r="M22" s="231"/>
    </row>
    <row r="23" spans="1:13" ht="56.25" customHeight="1" thickBot="1">
      <c r="B23" s="10" t="s">
        <v>56</v>
      </c>
      <c r="C23" s="36"/>
      <c r="D23" s="36"/>
      <c r="E23" s="36"/>
      <c r="F23" s="8"/>
      <c r="G23" s="11" t="e">
        <f>H3+H13+G20+G21</f>
        <v>#DIV/0!</v>
      </c>
      <c r="H23" s="260"/>
      <c r="I23" s="261"/>
      <c r="M23" s="205" t="s">
        <v>158</v>
      </c>
    </row>
    <row r="24" spans="1:13">
      <c r="B24" s="9" t="s">
        <v>159</v>
      </c>
      <c r="C24" s="9"/>
      <c r="D24" s="9"/>
      <c r="E24" s="9"/>
    </row>
    <row r="36" spans="2:2">
      <c r="B36" s="239" t="s">
        <v>160</v>
      </c>
    </row>
    <row r="37" spans="2:2">
      <c r="B37" s="239" t="s">
        <v>161</v>
      </c>
    </row>
  </sheetData>
  <mergeCells count="2">
    <mergeCell ref="I13:I16"/>
    <mergeCell ref="C21:E21"/>
  </mergeCells>
  <conditionalFormatting sqref="F13">
    <cfRule type="containsText" dxfId="37" priority="10" operator="containsText" text="No">
      <formula>NOT(ISERROR(SEARCH("No",F13)))</formula>
    </cfRule>
    <cfRule type="containsText" dxfId="36" priority="11" operator="containsText" text="Yes">
      <formula>NOT(ISERROR(SEARCH("Yes",F13)))</formula>
    </cfRule>
  </conditionalFormatting>
  <conditionalFormatting sqref="F15:F16 F18:F19">
    <cfRule type="containsText" dxfId="35" priority="8" operator="containsText" text="No">
      <formula>NOT(ISERROR(SEARCH("No",F15)))</formula>
    </cfRule>
    <cfRule type="containsText" dxfId="34" priority="9" operator="containsText" text="Yes">
      <formula>NOT(ISERROR(SEARCH("Yes",F15)))</formula>
    </cfRule>
  </conditionalFormatting>
  <conditionalFormatting sqref="G3">
    <cfRule type="cellIs" dxfId="33" priority="1" operator="between">
      <formula>-3</formula>
      <formula>-8</formula>
    </cfRule>
    <cfRule type="cellIs" dxfId="32" priority="2" operator="between">
      <formula>1</formula>
      <formula>5</formula>
    </cfRule>
  </conditionalFormatting>
  <conditionalFormatting sqref="G13">
    <cfRule type="colorScale" priority="7">
      <colorScale>
        <cfvo type="num" val="-1"/>
        <cfvo type="num" val="0"/>
        <color rgb="FFC00000"/>
        <color rgb="FF00B050"/>
      </colorScale>
    </cfRule>
  </conditionalFormatting>
  <conditionalFormatting sqref="G15">
    <cfRule type="colorScale" priority="6">
      <colorScale>
        <cfvo type="num" val="0"/>
        <cfvo type="num" val="2"/>
        <color rgb="FFC00000"/>
        <color rgb="FF00B050"/>
      </colorScale>
    </cfRule>
  </conditionalFormatting>
  <conditionalFormatting sqref="G16">
    <cfRule type="colorScale" priority="5">
      <colorScale>
        <cfvo type="num" val="0"/>
        <cfvo type="num" val="2"/>
        <color rgb="FFC00000"/>
        <color rgb="FF00B050"/>
      </colorScale>
    </cfRule>
  </conditionalFormatting>
  <conditionalFormatting sqref="G18">
    <cfRule type="colorScale" priority="4">
      <colorScale>
        <cfvo type="num" val="0"/>
        <cfvo type="num" val="2"/>
        <color rgb="FFC00000"/>
        <color rgb="FF00B050"/>
      </colorScale>
    </cfRule>
  </conditionalFormatting>
  <conditionalFormatting sqref="G19">
    <cfRule type="colorScale" priority="3">
      <colorScale>
        <cfvo type="num" val="0"/>
        <cfvo type="num" val="2"/>
        <color rgb="FFC00000"/>
        <color rgb="FF00B050"/>
      </colorScale>
    </cfRule>
  </conditionalFormatting>
  <pageMargins left="0.7" right="0.7" top="0.75" bottom="0.75" header="0.3" footer="0.3"/>
  <pageSetup scale="5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A73A-28FD-437D-9EDA-29F03D3B5E3A}">
  <dimension ref="A1:M27"/>
  <sheetViews>
    <sheetView tabSelected="1" topLeftCell="A9" zoomScale="70" zoomScaleNormal="70" workbookViewId="0">
      <selection activeCell="O15" sqref="O15"/>
    </sheetView>
  </sheetViews>
  <sheetFormatPr defaultRowHeight="14.45"/>
  <cols>
    <col min="2" max="2" width="49.28515625" customWidth="1"/>
    <col min="3" max="3" width="12.5703125" customWidth="1"/>
    <col min="4" max="4" width="13.140625" customWidth="1"/>
    <col min="5" max="5" width="14.28515625" customWidth="1"/>
    <col min="6" max="6" width="16.5703125" customWidth="1"/>
    <col min="7" max="7" width="13.7109375" customWidth="1"/>
    <col min="8" max="8" width="12.7109375" hidden="1" customWidth="1"/>
    <col min="9" max="11" width="0" hidden="1" customWidth="1"/>
    <col min="12" max="12" width="13.28515625" hidden="1" customWidth="1"/>
    <col min="13" max="13" width="19" customWidth="1"/>
  </cols>
  <sheetData>
    <row r="1" spans="1:13" ht="40.9" customHeight="1" thickBot="1">
      <c r="B1" s="250" t="s">
        <v>162</v>
      </c>
      <c r="C1" s="243"/>
      <c r="D1" s="243"/>
      <c r="E1" s="243"/>
      <c r="F1" s="243"/>
      <c r="G1" s="243"/>
      <c r="H1" s="243"/>
      <c r="I1" s="243"/>
      <c r="J1" s="243"/>
      <c r="K1" s="8"/>
    </row>
    <row r="3" spans="1:13" ht="15" thickBot="1"/>
    <row r="4" spans="1:13" ht="47.45" thickBot="1">
      <c r="B4" s="38" t="s">
        <v>163</v>
      </c>
      <c r="C4" s="244" t="s">
        <v>164</v>
      </c>
      <c r="D4" s="245" t="s">
        <v>165</v>
      </c>
      <c r="E4" s="117"/>
      <c r="F4" s="118"/>
      <c r="G4" s="230" t="s">
        <v>22</v>
      </c>
      <c r="M4" s="246" t="s">
        <v>23</v>
      </c>
    </row>
    <row r="5" spans="1:13" ht="121.15" customHeight="1" thickBot="1">
      <c r="B5" s="39" t="s">
        <v>166</v>
      </c>
      <c r="C5" s="128">
        <f>'[1]Title Page'!C7</f>
        <v>0</v>
      </c>
      <c r="D5" s="128">
        <v>0</v>
      </c>
      <c r="E5" s="156"/>
      <c r="F5" s="124" t="e">
        <f>L5</f>
        <v>#DIV/0!</v>
      </c>
      <c r="G5" s="138"/>
      <c r="H5" s="135">
        <v>11</v>
      </c>
      <c r="I5" s="138"/>
      <c r="J5" s="210">
        <f>C5-D5</f>
        <v>0</v>
      </c>
      <c r="K5" s="210">
        <f>C5-J5</f>
        <v>0</v>
      </c>
      <c r="L5" s="212" t="e">
        <f>K5/C5</f>
        <v>#DIV/0!</v>
      </c>
      <c r="M5" s="213" t="s">
        <v>167</v>
      </c>
    </row>
    <row r="8" spans="1:13" ht="15" thickBot="1"/>
    <row r="9" spans="1:13" ht="24.6" customHeight="1" thickBot="1">
      <c r="A9" s="251"/>
      <c r="B9" s="285" t="s">
        <v>168</v>
      </c>
      <c r="C9" s="286"/>
      <c r="D9" s="286"/>
      <c r="E9" s="286"/>
      <c r="F9" s="287"/>
    </row>
    <row r="10" spans="1:13" ht="24.6" customHeight="1" thickBot="1">
      <c r="A10" s="369"/>
      <c r="B10" s="370"/>
      <c r="C10" s="370"/>
      <c r="D10" s="371"/>
      <c r="E10" s="253" t="s">
        <v>22</v>
      </c>
      <c r="F10" s="254" t="s">
        <v>25</v>
      </c>
    </row>
    <row r="11" spans="1:13" ht="69.599999999999994" customHeight="1" thickBot="1">
      <c r="A11" s="3">
        <v>1</v>
      </c>
      <c r="B11" s="288" t="s">
        <v>169</v>
      </c>
      <c r="C11" s="289"/>
      <c r="D11" s="249"/>
      <c r="E11" s="275" t="str">
        <f>IF(D11="No", -1, IF(D11="Yes", 0, IF(ISBLANK(D11),"")))</f>
        <v/>
      </c>
      <c r="F11" s="246" t="s">
        <v>170</v>
      </c>
    </row>
    <row r="12" spans="1:13" ht="78" customHeight="1" thickBot="1">
      <c r="A12" s="3">
        <v>2</v>
      </c>
      <c r="B12" s="290" t="s">
        <v>171</v>
      </c>
      <c r="C12" s="291"/>
      <c r="D12" s="249"/>
      <c r="E12" s="275" t="str">
        <f>IF(D12="No", -1, IF(D12="Yes", 0, IF(ISBLANK(D12),"")))</f>
        <v/>
      </c>
      <c r="F12" s="246" t="s">
        <v>170</v>
      </c>
    </row>
    <row r="13" spans="1:13" ht="62.45" customHeight="1" thickBot="1">
      <c r="A13" s="3">
        <v>3</v>
      </c>
      <c r="B13" s="290" t="s">
        <v>172</v>
      </c>
      <c r="C13" s="291"/>
      <c r="D13" s="249"/>
      <c r="E13" s="249" t="str">
        <f>IF(D13="No", -1, IF(D13="Yes", 0, IF(ISBLANK(D13),"",)))</f>
        <v/>
      </c>
      <c r="F13" s="246" t="s">
        <v>170</v>
      </c>
      <c r="M13" s="268" t="s">
        <v>173</v>
      </c>
    </row>
    <row r="14" spans="1:13" ht="46.9" customHeight="1" thickBot="1">
      <c r="A14" s="3">
        <v>4</v>
      </c>
      <c r="B14" s="292" t="s">
        <v>174</v>
      </c>
      <c r="C14" s="293"/>
      <c r="D14" s="249"/>
      <c r="E14" s="249" t="str">
        <f t="shared" ref="E14:E19" si="0">IF(D14="No", -1, IF(D14="Yes", 0, IF(ISBLANK(D14),"")))</f>
        <v/>
      </c>
      <c r="F14" s="246" t="s">
        <v>170</v>
      </c>
    </row>
    <row r="15" spans="1:13" ht="62.45" customHeight="1" thickBot="1">
      <c r="A15" s="3">
        <v>5</v>
      </c>
      <c r="B15" s="292" t="s">
        <v>175</v>
      </c>
      <c r="C15" s="293"/>
      <c r="D15" s="249"/>
      <c r="E15" s="249" t="str">
        <f t="shared" si="0"/>
        <v/>
      </c>
      <c r="F15" s="246" t="s">
        <v>170</v>
      </c>
    </row>
    <row r="16" spans="1:13" ht="51.6" customHeight="1" thickBot="1">
      <c r="A16" s="3">
        <v>6</v>
      </c>
      <c r="B16" s="297" t="s">
        <v>176</v>
      </c>
      <c r="C16" s="298"/>
      <c r="D16" s="249"/>
      <c r="E16" s="249" t="str">
        <f t="shared" si="0"/>
        <v/>
      </c>
      <c r="F16" s="255" t="s">
        <v>170</v>
      </c>
    </row>
    <row r="17" spans="1:6" ht="49.9" customHeight="1" thickBot="1">
      <c r="A17" s="3">
        <v>7</v>
      </c>
      <c r="B17" s="297" t="s">
        <v>177</v>
      </c>
      <c r="C17" s="298"/>
      <c r="D17" s="249"/>
      <c r="E17" s="249" t="str">
        <f t="shared" si="0"/>
        <v/>
      </c>
      <c r="F17" s="246" t="s">
        <v>170</v>
      </c>
    </row>
    <row r="18" spans="1:6" ht="62.45" customHeight="1" thickBot="1">
      <c r="A18" s="3">
        <v>8</v>
      </c>
      <c r="B18" s="297" t="s">
        <v>178</v>
      </c>
      <c r="C18" s="298"/>
      <c r="D18" s="249"/>
      <c r="E18" s="249" t="str">
        <f t="shared" si="0"/>
        <v/>
      </c>
      <c r="F18" s="246" t="s">
        <v>170</v>
      </c>
    </row>
    <row r="19" spans="1:6" ht="31.15" customHeight="1" thickBot="1">
      <c r="A19" s="3">
        <v>9</v>
      </c>
      <c r="B19" s="292" t="s">
        <v>179</v>
      </c>
      <c r="C19" s="293"/>
      <c r="D19" s="249"/>
      <c r="E19" s="249" t="str">
        <f t="shared" si="0"/>
        <v/>
      </c>
      <c r="F19" s="246" t="s">
        <v>170</v>
      </c>
    </row>
    <row r="20" spans="1:6" ht="29.45" thickBot="1">
      <c r="B20" s="299" t="s">
        <v>30</v>
      </c>
      <c r="C20" s="299"/>
      <c r="E20" s="252">
        <f>SUM(E11:E19)</f>
        <v>0</v>
      </c>
      <c r="F20" s="246" t="s">
        <v>180</v>
      </c>
    </row>
    <row r="21" spans="1:6">
      <c r="B21" s="242"/>
    </row>
    <row r="22" spans="1:6" ht="15" thickBot="1">
      <c r="B22" s="242"/>
    </row>
    <row r="23" spans="1:6" ht="54.6" customHeight="1" thickBot="1">
      <c r="B23" s="248" t="s">
        <v>181</v>
      </c>
      <c r="C23" s="243"/>
      <c r="D23" s="8"/>
      <c r="E23" s="249">
        <f>G5+E20</f>
        <v>0</v>
      </c>
      <c r="F23" s="246" t="s">
        <v>182</v>
      </c>
    </row>
    <row r="24" spans="1:6">
      <c r="B24" s="242"/>
    </row>
    <row r="25" spans="1:6" ht="15" thickBot="1">
      <c r="B25" s="242"/>
    </row>
    <row r="26" spans="1:6" ht="31.15" customHeight="1" thickBot="1">
      <c r="B26" s="294" t="s">
        <v>183</v>
      </c>
      <c r="C26" s="295"/>
      <c r="D26" s="296"/>
      <c r="F26" s="247"/>
    </row>
    <row r="27" spans="1:6">
      <c r="B27" s="242"/>
    </row>
  </sheetData>
  <mergeCells count="13">
    <mergeCell ref="B14:C14"/>
    <mergeCell ref="B26:D26"/>
    <mergeCell ref="B15:C15"/>
    <mergeCell ref="B16:C16"/>
    <mergeCell ref="B17:C17"/>
    <mergeCell ref="B18:C18"/>
    <mergeCell ref="B19:C19"/>
    <mergeCell ref="B20:C20"/>
    <mergeCell ref="B9:F9"/>
    <mergeCell ref="A10:D10"/>
    <mergeCell ref="B11:C11"/>
    <mergeCell ref="B12:C12"/>
    <mergeCell ref="B13:C13"/>
  </mergeCells>
  <conditionalFormatting sqref="E11">
    <cfRule type="expression" priority="17">
      <formula>$D$11="No"=-1</formula>
    </cfRule>
    <cfRule type="expression" dxfId="31" priority="18">
      <formula>$D$11="No"</formula>
    </cfRule>
    <cfRule type="expression" dxfId="30" priority="19">
      <formula>$D$11="Yes"</formula>
    </cfRule>
  </conditionalFormatting>
  <conditionalFormatting sqref="E12">
    <cfRule type="expression" dxfId="29" priority="1">
      <formula>$D$12="No"</formula>
    </cfRule>
    <cfRule type="expression" dxfId="28" priority="2">
      <formula>$D$12="Yes"</formula>
    </cfRule>
  </conditionalFormatting>
  <conditionalFormatting sqref="E13">
    <cfRule type="expression" dxfId="27" priority="15">
      <formula>$D$13="Yes"</formula>
    </cfRule>
    <cfRule type="expression" dxfId="26" priority="16">
      <formula>$D$13="No"</formula>
    </cfRule>
  </conditionalFormatting>
  <conditionalFormatting sqref="E14">
    <cfRule type="expression" dxfId="25" priority="13">
      <formula>$D$14="Yes"</formula>
    </cfRule>
    <cfRule type="expression" dxfId="24" priority="14">
      <formula>$D$14="No"</formula>
    </cfRule>
  </conditionalFormatting>
  <conditionalFormatting sqref="E15">
    <cfRule type="expression" dxfId="23" priority="11">
      <formula>$D$15="Yes"</formula>
    </cfRule>
    <cfRule type="expression" dxfId="22" priority="12">
      <formula>$D$15="No"</formula>
    </cfRule>
  </conditionalFormatting>
  <conditionalFormatting sqref="E16">
    <cfRule type="expression" dxfId="21" priority="9">
      <formula>$D$16="Yes"</formula>
    </cfRule>
    <cfRule type="expression" dxfId="20" priority="10">
      <formula>$D$16="No"</formula>
    </cfRule>
  </conditionalFormatting>
  <conditionalFormatting sqref="E17">
    <cfRule type="expression" dxfId="19" priority="7">
      <formula>$D$17="No"</formula>
    </cfRule>
    <cfRule type="expression" dxfId="18" priority="8">
      <formula>$D$17="Yes"</formula>
    </cfRule>
  </conditionalFormatting>
  <conditionalFormatting sqref="E18">
    <cfRule type="expression" dxfId="17" priority="5">
      <formula>$D$18="No"</formula>
    </cfRule>
    <cfRule type="expression" dxfId="16" priority="6">
      <formula>$D$18="Yes"</formula>
    </cfRule>
  </conditionalFormatting>
  <conditionalFormatting sqref="E19">
    <cfRule type="expression" dxfId="15" priority="3">
      <formula>$D$19="Yes"</formula>
    </cfRule>
    <cfRule type="expression" dxfId="14" priority="4">
      <formula>$D$19="No"</formula>
    </cfRule>
  </conditionalFormatting>
  <conditionalFormatting sqref="G5">
    <cfRule type="cellIs" dxfId="13" priority="22" operator="between">
      <formula>1</formula>
      <formula>5</formula>
    </cfRule>
    <cfRule type="cellIs" dxfId="12" priority="23" operator="between">
      <formula>-3</formula>
      <formula>-1</formula>
    </cfRule>
  </conditionalFormatting>
  <conditionalFormatting sqref="I5">
    <cfRule type="cellIs" dxfId="11" priority="20" operator="between">
      <formula>1</formula>
      <formula>5</formula>
    </cfRule>
    <cfRule type="cellIs" dxfId="10" priority="21" operator="between">
      <formula>-3</formula>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D95A-6CE4-4EA4-BA43-D5CC85574CDD}">
  <sheetPr>
    <pageSetUpPr fitToPage="1"/>
  </sheetPr>
  <dimension ref="A1:H35"/>
  <sheetViews>
    <sheetView topLeftCell="A18" zoomScale="98" zoomScaleNormal="98" workbookViewId="0">
      <selection activeCell="L25" sqref="L25"/>
    </sheetView>
  </sheetViews>
  <sheetFormatPr defaultRowHeight="14.45"/>
  <cols>
    <col min="1" max="1" width="5" style="4" customWidth="1"/>
    <col min="2" max="2" width="38.7109375" style="46" customWidth="1"/>
    <col min="3" max="3" width="21.28515625" customWidth="1"/>
    <col min="4" max="4" width="16.28515625" customWidth="1"/>
    <col min="5" max="5" width="19.28515625" customWidth="1"/>
    <col min="6" max="6" width="16.5703125" customWidth="1"/>
    <col min="7" max="7" width="19.7109375" customWidth="1"/>
  </cols>
  <sheetData>
    <row r="1" spans="1:8" ht="28.5" customHeight="1" thickTop="1" thickBot="1">
      <c r="B1" s="320" t="s">
        <v>184</v>
      </c>
      <c r="C1" s="321"/>
      <c r="D1" s="321"/>
      <c r="E1" s="321"/>
      <c r="F1" s="321"/>
      <c r="G1" s="322"/>
    </row>
    <row r="2" spans="1:8" ht="15.6" thickTop="1" thickBot="1">
      <c r="B2" s="323"/>
      <c r="C2" s="324"/>
      <c r="D2" s="324"/>
      <c r="E2" s="324"/>
      <c r="F2" s="324"/>
      <c r="G2" s="325"/>
    </row>
    <row r="3" spans="1:8" ht="37.5" customHeight="1" thickTop="1">
      <c r="B3" s="326"/>
      <c r="C3" s="43" t="s">
        <v>185</v>
      </c>
      <c r="D3" s="311" t="s">
        <v>186</v>
      </c>
      <c r="E3" s="311" t="s">
        <v>187</v>
      </c>
      <c r="F3" s="311" t="s">
        <v>188</v>
      </c>
      <c r="G3" s="311" t="s">
        <v>189</v>
      </c>
    </row>
    <row r="4" spans="1:8" ht="18" customHeight="1" thickBot="1">
      <c r="B4" s="327"/>
      <c r="C4" s="44" t="s">
        <v>190</v>
      </c>
      <c r="D4" s="313"/>
      <c r="E4" s="313"/>
      <c r="F4" s="313"/>
      <c r="G4" s="313"/>
    </row>
    <row r="5" spans="1:8" ht="44.25" customHeight="1" thickTop="1" thickBot="1">
      <c r="A5" s="4">
        <v>1</v>
      </c>
      <c r="B5" s="41" t="s">
        <v>191</v>
      </c>
      <c r="C5" s="47">
        <v>0</v>
      </c>
      <c r="D5" s="45">
        <v>0.93</v>
      </c>
      <c r="E5" s="196">
        <v>0</v>
      </c>
      <c r="F5" s="196">
        <v>0</v>
      </c>
      <c r="G5" s="52">
        <v>0</v>
      </c>
      <c r="H5" t="s">
        <v>192</v>
      </c>
    </row>
    <row r="6" spans="1:8" ht="48" thickTop="1" thickBot="1">
      <c r="A6" s="4">
        <v>2</v>
      </c>
      <c r="B6" s="194" t="s">
        <v>193</v>
      </c>
      <c r="C6" s="47">
        <v>0</v>
      </c>
      <c r="D6" s="45">
        <v>0.2</v>
      </c>
      <c r="E6" s="196">
        <v>0</v>
      </c>
      <c r="F6" s="196">
        <v>0</v>
      </c>
      <c r="G6" s="52">
        <v>0</v>
      </c>
    </row>
    <row r="7" spans="1:8" ht="48" thickTop="1" thickBot="1">
      <c r="A7" s="4">
        <v>3</v>
      </c>
      <c r="B7" s="41" t="s">
        <v>194</v>
      </c>
      <c r="C7" s="47">
        <v>0</v>
      </c>
      <c r="D7" s="45">
        <v>0.4</v>
      </c>
      <c r="E7" s="196">
        <v>0</v>
      </c>
      <c r="F7" s="196">
        <v>0</v>
      </c>
      <c r="G7" s="52">
        <v>0</v>
      </c>
    </row>
    <row r="8" spans="1:8" ht="32.450000000000003" thickTop="1" thickBot="1">
      <c r="A8" s="4">
        <v>4</v>
      </c>
      <c r="B8" s="194" t="s">
        <v>195</v>
      </c>
      <c r="C8" s="47">
        <v>0</v>
      </c>
      <c r="D8" s="45">
        <v>0.15</v>
      </c>
      <c r="E8" s="196">
        <v>0</v>
      </c>
      <c r="F8" s="196">
        <v>0</v>
      </c>
      <c r="G8" s="52">
        <v>0</v>
      </c>
    </row>
    <row r="9" spans="1:8" ht="48" thickTop="1" thickBot="1">
      <c r="A9" s="4">
        <v>5</v>
      </c>
      <c r="B9" s="41" t="s">
        <v>196</v>
      </c>
      <c r="C9" s="47">
        <v>0</v>
      </c>
      <c r="D9" s="45">
        <v>0.85</v>
      </c>
      <c r="E9" s="196">
        <v>0</v>
      </c>
      <c r="F9" s="196">
        <v>0</v>
      </c>
      <c r="G9" s="52">
        <v>0</v>
      </c>
    </row>
    <row r="10" spans="1:8" ht="48" thickTop="1" thickBot="1">
      <c r="A10" s="4">
        <v>6</v>
      </c>
      <c r="B10" s="41" t="s">
        <v>197</v>
      </c>
      <c r="C10" s="47">
        <v>0</v>
      </c>
      <c r="D10" s="45">
        <v>0.9</v>
      </c>
      <c r="E10" s="196">
        <v>0</v>
      </c>
      <c r="F10" s="196">
        <v>0</v>
      </c>
      <c r="G10" s="52">
        <v>0</v>
      </c>
    </row>
    <row r="11" spans="1:8" ht="48" thickTop="1" thickBot="1">
      <c r="A11" s="4">
        <v>7</v>
      </c>
      <c r="B11" s="41" t="s">
        <v>198</v>
      </c>
      <c r="C11" s="47">
        <v>0</v>
      </c>
      <c r="D11" s="45">
        <v>0.2</v>
      </c>
      <c r="E11" s="196">
        <v>0</v>
      </c>
      <c r="F11" s="196">
        <v>0</v>
      </c>
      <c r="G11" s="52">
        <v>0</v>
      </c>
    </row>
    <row r="12" spans="1:8" ht="63.6" thickTop="1" thickBot="1">
      <c r="A12" s="4">
        <v>8</v>
      </c>
      <c r="B12" s="41" t="s">
        <v>199</v>
      </c>
      <c r="C12" s="47">
        <v>0</v>
      </c>
      <c r="D12" s="45">
        <v>0.45</v>
      </c>
      <c r="E12" s="196">
        <v>0</v>
      </c>
      <c r="F12" s="196">
        <v>0</v>
      </c>
      <c r="G12" s="52">
        <v>0</v>
      </c>
      <c r="H12" t="s">
        <v>192</v>
      </c>
    </row>
    <row r="13" spans="1:8" ht="48" thickTop="1" thickBot="1">
      <c r="A13" s="4">
        <v>9</v>
      </c>
      <c r="B13" s="41" t="s">
        <v>200</v>
      </c>
      <c r="C13" s="47">
        <v>0</v>
      </c>
      <c r="D13" s="45">
        <v>0.5</v>
      </c>
      <c r="E13" s="196">
        <v>0</v>
      </c>
      <c r="F13" s="196">
        <v>0</v>
      </c>
      <c r="G13" s="52">
        <v>0</v>
      </c>
      <c r="H13" t="s">
        <v>201</v>
      </c>
    </row>
    <row r="14" spans="1:8" ht="20.25" customHeight="1" thickTop="1" thickBot="1">
      <c r="B14" s="46" t="s">
        <v>202</v>
      </c>
      <c r="G14" s="51" t="s">
        <v>203</v>
      </c>
    </row>
    <row r="15" spans="1:8" ht="25.5" customHeight="1" thickTop="1" thickBot="1">
      <c r="G15" s="202">
        <f>G5+G6+G7+G8+G9+G10+G11+G12+G13</f>
        <v>0</v>
      </c>
    </row>
    <row r="16" spans="1:8" ht="15.6" thickTop="1" thickBot="1">
      <c r="B16" s="317" t="s">
        <v>204</v>
      </c>
      <c r="C16" s="318"/>
      <c r="D16" s="318"/>
      <c r="E16" s="318"/>
      <c r="F16" s="318"/>
      <c r="G16" s="319"/>
    </row>
    <row r="17" spans="1:8" ht="16.149999999999999" thickTop="1">
      <c r="B17" s="311"/>
      <c r="C17" s="49" t="s">
        <v>185</v>
      </c>
      <c r="D17" s="49" t="s">
        <v>185</v>
      </c>
      <c r="E17" s="311" t="s">
        <v>186</v>
      </c>
      <c r="F17" s="311" t="s">
        <v>205</v>
      </c>
      <c r="G17" s="311" t="s">
        <v>189</v>
      </c>
    </row>
    <row r="18" spans="1:8" ht="16.149999999999999" thickBot="1">
      <c r="B18" s="313"/>
      <c r="C18" s="50">
        <v>-2024</v>
      </c>
      <c r="D18" s="50">
        <v>-2025</v>
      </c>
      <c r="E18" s="313"/>
      <c r="F18" s="312"/>
      <c r="G18" s="313"/>
    </row>
    <row r="19" spans="1:8" ht="32.450000000000003" thickTop="1" thickBot="1">
      <c r="A19" s="4">
        <v>1</v>
      </c>
      <c r="B19" s="194" t="s">
        <v>206</v>
      </c>
      <c r="C19" s="47">
        <v>0</v>
      </c>
      <c r="D19" s="47">
        <f t="shared" ref="D19:D27" si="0">C5</f>
        <v>0</v>
      </c>
      <c r="E19" s="53">
        <v>0.93</v>
      </c>
      <c r="F19" s="54">
        <f>D19-C19</f>
        <v>0</v>
      </c>
      <c r="G19" s="52">
        <v>0</v>
      </c>
      <c r="H19" t="s">
        <v>192</v>
      </c>
    </row>
    <row r="20" spans="1:8" ht="47.1" customHeight="1" thickTop="1" thickBot="1">
      <c r="A20" s="4">
        <v>2</v>
      </c>
      <c r="B20" s="41" t="s">
        <v>207</v>
      </c>
      <c r="C20" s="47">
        <v>0</v>
      </c>
      <c r="D20" s="47">
        <f t="shared" si="0"/>
        <v>0</v>
      </c>
      <c r="E20" s="53">
        <v>0.2</v>
      </c>
      <c r="F20" s="54">
        <f t="shared" ref="F20:F27" si="1">D20-C20</f>
        <v>0</v>
      </c>
      <c r="G20" s="52">
        <v>0</v>
      </c>
    </row>
    <row r="21" spans="1:8" ht="32.450000000000003" thickTop="1" thickBot="1">
      <c r="A21" s="4">
        <v>3</v>
      </c>
      <c r="B21" s="41" t="s">
        <v>208</v>
      </c>
      <c r="C21" s="47">
        <v>0</v>
      </c>
      <c r="D21" s="47">
        <f t="shared" si="0"/>
        <v>0</v>
      </c>
      <c r="E21" s="53">
        <v>0.4</v>
      </c>
      <c r="F21" s="54">
        <f t="shared" si="1"/>
        <v>0</v>
      </c>
      <c r="G21" s="52">
        <v>0</v>
      </c>
    </row>
    <row r="22" spans="1:8" ht="22.15" thickTop="1" thickBot="1">
      <c r="A22" s="4">
        <v>4</v>
      </c>
      <c r="B22" s="194" t="s">
        <v>209</v>
      </c>
      <c r="C22" s="47">
        <v>0</v>
      </c>
      <c r="D22" s="47">
        <f t="shared" si="0"/>
        <v>0</v>
      </c>
      <c r="E22" s="53">
        <v>0.15</v>
      </c>
      <c r="F22" s="54">
        <f t="shared" si="1"/>
        <v>0</v>
      </c>
      <c r="G22" s="52">
        <v>0</v>
      </c>
    </row>
    <row r="23" spans="1:8" ht="32.450000000000003" thickTop="1" thickBot="1">
      <c r="A23" s="4">
        <v>5</v>
      </c>
      <c r="B23" s="41" t="s">
        <v>210</v>
      </c>
      <c r="C23" s="47">
        <v>0</v>
      </c>
      <c r="D23" s="47">
        <f t="shared" si="0"/>
        <v>0</v>
      </c>
      <c r="E23" s="53">
        <v>0.85</v>
      </c>
      <c r="F23" s="54">
        <f t="shared" si="1"/>
        <v>0</v>
      </c>
      <c r="G23" s="52">
        <v>0</v>
      </c>
    </row>
    <row r="24" spans="1:8" ht="32.1" customHeight="1" thickTop="1" thickBot="1">
      <c r="A24" s="4">
        <v>6</v>
      </c>
      <c r="B24" s="41" t="s">
        <v>211</v>
      </c>
      <c r="C24" s="47">
        <v>0</v>
      </c>
      <c r="D24" s="47">
        <f t="shared" si="0"/>
        <v>0</v>
      </c>
      <c r="E24" s="53">
        <v>0.9</v>
      </c>
      <c r="F24" s="54">
        <f t="shared" si="1"/>
        <v>0</v>
      </c>
      <c r="G24" s="52">
        <v>0</v>
      </c>
    </row>
    <row r="25" spans="1:8" ht="32.450000000000003" thickTop="1" thickBot="1">
      <c r="A25" s="4">
        <v>7</v>
      </c>
      <c r="B25" s="194" t="s">
        <v>212</v>
      </c>
      <c r="C25" s="47">
        <v>0</v>
      </c>
      <c r="D25" s="47">
        <f t="shared" si="0"/>
        <v>0</v>
      </c>
      <c r="E25" s="53">
        <v>0.2</v>
      </c>
      <c r="F25" s="54">
        <f t="shared" si="1"/>
        <v>0</v>
      </c>
      <c r="G25" s="52">
        <v>0</v>
      </c>
    </row>
    <row r="26" spans="1:8" ht="51.6" customHeight="1" thickTop="1" thickBot="1">
      <c r="A26" s="4">
        <v>8</v>
      </c>
      <c r="B26" s="41" t="s">
        <v>213</v>
      </c>
      <c r="C26" s="47">
        <v>0</v>
      </c>
      <c r="D26" s="47">
        <f t="shared" si="0"/>
        <v>0</v>
      </c>
      <c r="E26" s="53">
        <v>0.45</v>
      </c>
      <c r="F26" s="54">
        <f t="shared" si="1"/>
        <v>0</v>
      </c>
      <c r="G26" s="52">
        <v>0</v>
      </c>
      <c r="H26" t="s">
        <v>192</v>
      </c>
    </row>
    <row r="27" spans="1:8" ht="32.450000000000003" thickTop="1" thickBot="1">
      <c r="A27" s="4">
        <v>9</v>
      </c>
      <c r="B27" s="41" t="s">
        <v>214</v>
      </c>
      <c r="C27" s="47">
        <v>0</v>
      </c>
      <c r="D27" s="47">
        <f t="shared" si="0"/>
        <v>0</v>
      </c>
      <c r="E27" s="53">
        <v>0.5</v>
      </c>
      <c r="F27" s="54">
        <f t="shared" si="1"/>
        <v>0</v>
      </c>
      <c r="G27" s="52">
        <v>0</v>
      </c>
      <c r="H27" t="s">
        <v>192</v>
      </c>
    </row>
    <row r="28" spans="1:8" ht="15" thickTop="1">
      <c r="B28" s="314" t="s">
        <v>215</v>
      </c>
      <c r="C28" s="315"/>
      <c r="D28" s="315"/>
      <c r="E28" s="315"/>
      <c r="F28" s="307"/>
      <c r="G28" s="311" t="s">
        <v>216</v>
      </c>
    </row>
    <row r="29" spans="1:8" ht="24" customHeight="1">
      <c r="B29" s="305" t="s">
        <v>217</v>
      </c>
      <c r="C29" s="306"/>
      <c r="D29" s="306"/>
      <c r="E29" s="306"/>
      <c r="F29" s="307"/>
      <c r="G29" s="312"/>
    </row>
    <row r="30" spans="1:8" ht="35.25" customHeight="1" thickBot="1">
      <c r="B30" s="305" t="s">
        <v>218</v>
      </c>
      <c r="C30" s="306"/>
      <c r="D30" s="306"/>
      <c r="E30" s="306"/>
      <c r="F30" s="307"/>
      <c r="G30" s="313"/>
    </row>
    <row r="31" spans="1:8" ht="30" customHeight="1" thickTop="1" thickBot="1">
      <c r="B31" s="308"/>
      <c r="C31" s="309"/>
      <c r="D31" s="309"/>
      <c r="E31" s="309"/>
      <c r="F31" s="310"/>
      <c r="G31" s="52">
        <f>G19+G20+G21+G22+G23+G24+G25+G26+G27</f>
        <v>0</v>
      </c>
    </row>
    <row r="32" spans="1:8" ht="15" thickTop="1">
      <c r="B32" s="314" t="s">
        <v>219</v>
      </c>
      <c r="C32" s="315"/>
      <c r="D32" s="315"/>
      <c r="E32" s="315"/>
      <c r="F32" s="316"/>
      <c r="G32" s="303" t="s">
        <v>220</v>
      </c>
    </row>
    <row r="33" spans="2:7">
      <c r="B33" s="305" t="s">
        <v>221</v>
      </c>
      <c r="C33" s="306"/>
      <c r="D33" s="306"/>
      <c r="E33" s="306"/>
      <c r="F33" s="307"/>
      <c r="G33" s="304"/>
    </row>
    <row r="34" spans="2:7" ht="15" thickBot="1">
      <c r="B34" s="300"/>
      <c r="C34" s="301"/>
      <c r="D34" s="301"/>
      <c r="E34" s="301"/>
      <c r="F34" s="302"/>
      <c r="G34" s="304"/>
    </row>
    <row r="35" spans="2:7" ht="51.75" customHeight="1" thickBot="1">
      <c r="B35" s="36"/>
      <c r="C35" s="36"/>
      <c r="D35" s="61" t="s">
        <v>181</v>
      </c>
      <c r="E35" s="60"/>
      <c r="F35" s="10"/>
      <c r="G35" s="142">
        <f>G15+G31</f>
        <v>0</v>
      </c>
    </row>
  </sheetData>
  <mergeCells count="21">
    <mergeCell ref="B1:G1"/>
    <mergeCell ref="B2:G2"/>
    <mergeCell ref="B3:B4"/>
    <mergeCell ref="D3:D4"/>
    <mergeCell ref="E3:E4"/>
    <mergeCell ref="F3:F4"/>
    <mergeCell ref="G3:G4"/>
    <mergeCell ref="B16:G16"/>
    <mergeCell ref="B17:B18"/>
    <mergeCell ref="E17:E18"/>
    <mergeCell ref="F17:F18"/>
    <mergeCell ref="G17:G18"/>
    <mergeCell ref="B34:F34"/>
    <mergeCell ref="G32:G34"/>
    <mergeCell ref="B29:F29"/>
    <mergeCell ref="B30:F30"/>
    <mergeCell ref="B31:F31"/>
    <mergeCell ref="G28:G30"/>
    <mergeCell ref="B32:F32"/>
    <mergeCell ref="B33:F33"/>
    <mergeCell ref="B28:F28"/>
  </mergeCells>
  <conditionalFormatting sqref="F17:F18">
    <cfRule type="cellIs" priority="4" operator="lessThanOrEqual">
      <formula>0</formula>
    </cfRule>
  </conditionalFormatting>
  <conditionalFormatting sqref="F19:F27">
    <cfRule type="cellIs" dxfId="9" priority="1" operator="between">
      <formula>0.5%</formula>
      <formula>100%</formula>
    </cfRule>
  </conditionalFormatting>
  <pageMargins left="0.25" right="0.25" top="0.75" bottom="0.75" header="0.3" footer="0.3"/>
  <pageSetup scale="56" orientation="portrait" r:id="rId1"/>
  <extLst>
    <ext xmlns:x14="http://schemas.microsoft.com/office/spreadsheetml/2009/9/main" uri="{78C0D931-6437-407d-A8EE-F0AAD7539E65}">
      <x14:conditionalFormattings>
        <x14:conditionalFormatting xmlns:xm="http://schemas.microsoft.com/office/excel/2006/main">
          <x14:cfRule type="beginsWith" priority="3" operator="beginsWith" id="{AA00EF64-EE71-432C-A416-7F1E6ED32169}">
            <xm:f>LEFT(F19,LEN("-"))="-"</xm:f>
            <xm:f>"-"</xm:f>
            <x14:dxf>
              <font>
                <b/>
                <i val="0"/>
              </font>
              <fill>
                <patternFill>
                  <bgColor rgb="FFFF0000"/>
                </patternFill>
              </fill>
            </x14:dxf>
          </x14:cfRule>
          <xm:sqref>F19:F27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D3E09FE-75E1-466F-91B5-8A55E24FFAE9}">
          <x14:formula1>
            <xm:f>Lookups!$AA$1:$AA$5</xm:f>
          </x14:formula1>
          <xm:sqref>G5 G8:G10</xm:sqref>
        </x14:dataValidation>
        <x14:dataValidation type="list" allowBlank="1" showInputMessage="1" showErrorMessage="1" xr:uid="{020BE80A-F4C2-4B90-A599-70A7961C419E}">
          <x14:formula1>
            <xm:f>Lookups!$AA$6:$AA$10</xm:f>
          </x14:formula1>
          <xm:sqref>G6:G7 G11:G13</xm:sqref>
        </x14:dataValidation>
        <x14:dataValidation type="list" allowBlank="1" showInputMessage="1" showErrorMessage="1" xr:uid="{71145198-139D-471E-97BF-8E83ACE98419}">
          <x14:formula1>
            <xm:f>Lookups!$AA$12:$AA$25</xm:f>
          </x14:formula1>
          <xm:sqref>G19:G27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DF87-F173-41B2-A9DD-87606E33C842}">
  <dimension ref="A1:Y54"/>
  <sheetViews>
    <sheetView topLeftCell="C1" zoomScale="136" zoomScaleNormal="136" workbookViewId="0">
      <selection activeCell="G51" sqref="G51"/>
    </sheetView>
  </sheetViews>
  <sheetFormatPr defaultRowHeight="14.45"/>
  <cols>
    <col min="1" max="1" width="5.7109375" style="3" customWidth="1"/>
    <col min="2" max="2" width="31.28515625" customWidth="1"/>
    <col min="3" max="3" width="16.7109375" customWidth="1"/>
    <col min="4" max="5" width="16" customWidth="1"/>
    <col min="6" max="6" width="12" customWidth="1"/>
    <col min="7" max="7" width="11.28515625" customWidth="1"/>
    <col min="8" max="8" width="11.7109375" customWidth="1"/>
    <col min="9" max="11" width="13.7109375" customWidth="1"/>
    <col min="12" max="12" width="15.42578125" customWidth="1"/>
    <col min="13" max="13" width="12" customWidth="1"/>
    <col min="14" max="14" width="12.5703125" customWidth="1"/>
    <col min="15" max="15" width="15" customWidth="1"/>
    <col min="16" max="16" width="18.7109375" customWidth="1"/>
    <col min="17" max="17" width="5.7109375" customWidth="1"/>
    <col min="18" max="18" width="4.5703125" customWidth="1"/>
    <col min="19" max="19" width="3.7109375" customWidth="1"/>
    <col min="20" max="20" width="5.28515625" customWidth="1"/>
    <col min="21" max="21" width="5.42578125" customWidth="1"/>
  </cols>
  <sheetData>
    <row r="1" spans="1:25" ht="33" customHeight="1">
      <c r="B1" s="146" t="s">
        <v>222</v>
      </c>
      <c r="C1" s="147"/>
      <c r="D1" s="147"/>
      <c r="E1" s="147"/>
    </row>
    <row r="2" spans="1:25" ht="18.600000000000001" thickBot="1">
      <c r="B2" s="58" t="s">
        <v>223</v>
      </c>
      <c r="K2" s="239" t="s">
        <v>224</v>
      </c>
      <c r="P2" s="40"/>
      <c r="Q2" s="40"/>
      <c r="R2" s="40"/>
      <c r="S2" s="40"/>
    </row>
    <row r="3" spans="1:25" ht="18.600000000000001" thickBot="1">
      <c r="B3" s="58" t="s">
        <v>225</v>
      </c>
      <c r="D3" s="70">
        <v>5</v>
      </c>
      <c r="E3" s="237"/>
      <c r="F3" s="40">
        <f>D3*10</f>
        <v>50</v>
      </c>
      <c r="P3" s="40"/>
      <c r="Q3" s="40"/>
      <c r="R3" s="40"/>
      <c r="S3" s="40"/>
    </row>
    <row r="4" spans="1:25" ht="35.65" customHeight="1" thickTop="1" thickBot="1">
      <c r="B4" s="343" t="s">
        <v>226</v>
      </c>
      <c r="C4" s="336" t="s">
        <v>227</v>
      </c>
      <c r="D4" s="346" t="s">
        <v>228</v>
      </c>
      <c r="E4" s="331" t="s">
        <v>229</v>
      </c>
      <c r="F4" s="347" t="s">
        <v>230</v>
      </c>
      <c r="G4" s="336" t="s">
        <v>231</v>
      </c>
      <c r="H4" s="336" t="s">
        <v>232</v>
      </c>
      <c r="I4" s="336" t="s">
        <v>233</v>
      </c>
      <c r="J4" s="336" t="s">
        <v>234</v>
      </c>
      <c r="K4" s="329" t="s">
        <v>235</v>
      </c>
      <c r="L4" s="336" t="s">
        <v>236</v>
      </c>
      <c r="M4" s="336" t="s">
        <v>237</v>
      </c>
      <c r="N4" s="336" t="s">
        <v>238</v>
      </c>
      <c r="O4" s="340" t="s">
        <v>239</v>
      </c>
      <c r="P4" s="333"/>
      <c r="T4" s="328"/>
      <c r="X4" s="140"/>
      <c r="Y4" s="140"/>
    </row>
    <row r="5" spans="1:25" ht="24.6" customHeight="1" thickTop="1" thickBot="1">
      <c r="B5" s="344"/>
      <c r="C5" s="337"/>
      <c r="D5" s="339"/>
      <c r="E5" s="332"/>
      <c r="F5" s="348"/>
      <c r="G5" s="337"/>
      <c r="H5" s="337"/>
      <c r="I5" s="337"/>
      <c r="J5" s="337"/>
      <c r="K5" s="330"/>
      <c r="L5" s="337"/>
      <c r="M5" s="337"/>
      <c r="N5" s="337"/>
      <c r="O5" s="340"/>
      <c r="P5" s="333"/>
      <c r="T5" s="328"/>
      <c r="X5" s="140"/>
      <c r="Y5" s="140"/>
    </row>
    <row r="6" spans="1:25" ht="25.5" customHeight="1" thickTop="1" thickBot="1">
      <c r="A6" s="112">
        <v>1</v>
      </c>
      <c r="B6" s="236" t="s">
        <v>240</v>
      </c>
      <c r="C6" s="57"/>
      <c r="D6" s="57"/>
      <c r="E6" s="57"/>
      <c r="F6" s="57"/>
      <c r="G6" s="57"/>
      <c r="H6" s="57"/>
      <c r="I6" s="57"/>
      <c r="J6" s="57"/>
      <c r="K6" s="57"/>
      <c r="L6" s="57"/>
      <c r="M6" s="57"/>
      <c r="N6" s="57"/>
      <c r="O6" s="57"/>
      <c r="P6" s="40"/>
      <c r="Q6" s="109">
        <f>COUNTIF(C6:O6,"N")</f>
        <v>0</v>
      </c>
      <c r="R6" s="40"/>
      <c r="S6" s="40"/>
      <c r="X6" s="140"/>
      <c r="Y6" s="140"/>
    </row>
    <row r="7" spans="1:25" ht="27.75" customHeight="1" thickBot="1">
      <c r="A7" s="112">
        <v>2</v>
      </c>
      <c r="B7" s="194" t="s">
        <v>241</v>
      </c>
      <c r="C7" s="57"/>
      <c r="D7" s="57"/>
      <c r="E7" s="57"/>
      <c r="F7" s="57"/>
      <c r="G7" s="57"/>
      <c r="H7" s="57"/>
      <c r="I7" s="57"/>
      <c r="J7" s="57"/>
      <c r="K7" s="57"/>
      <c r="L7" s="57"/>
      <c r="M7" s="57"/>
      <c r="N7" s="57"/>
      <c r="O7" s="57"/>
      <c r="P7" s="40"/>
      <c r="Q7" s="109">
        <f t="shared" ref="Q7:Q15" si="0">COUNTIF(C7:O7,"N")</f>
        <v>0</v>
      </c>
      <c r="R7" s="40"/>
      <c r="S7" s="40"/>
      <c r="X7" s="140"/>
      <c r="Y7" s="140"/>
    </row>
    <row r="8" spans="1:25" ht="26.25" customHeight="1" thickBot="1">
      <c r="A8" s="112">
        <v>3</v>
      </c>
      <c r="B8" s="194" t="s">
        <v>241</v>
      </c>
      <c r="C8" s="57"/>
      <c r="D8" s="57"/>
      <c r="E8" s="57"/>
      <c r="F8" s="57"/>
      <c r="G8" s="57"/>
      <c r="H8" s="57"/>
      <c r="I8" s="57"/>
      <c r="J8" s="57"/>
      <c r="K8" s="57"/>
      <c r="L8" s="57"/>
      <c r="M8" s="57"/>
      <c r="N8" s="57"/>
      <c r="O8" s="57"/>
      <c r="P8" s="40"/>
      <c r="Q8" s="109">
        <f t="shared" si="0"/>
        <v>0</v>
      </c>
      <c r="R8" s="40"/>
      <c r="S8" s="40"/>
      <c r="X8" s="140"/>
      <c r="Y8" s="140"/>
    </row>
    <row r="9" spans="1:25" ht="25.5" customHeight="1" thickBot="1">
      <c r="A9" s="112">
        <v>4</v>
      </c>
      <c r="B9" s="194" t="s">
        <v>241</v>
      </c>
      <c r="C9" s="57"/>
      <c r="D9" s="57"/>
      <c r="E9" s="57"/>
      <c r="F9" s="57"/>
      <c r="G9" s="57"/>
      <c r="H9" s="57"/>
      <c r="I9" s="57"/>
      <c r="J9" s="57"/>
      <c r="K9" s="57"/>
      <c r="L9" s="57"/>
      <c r="M9" s="57"/>
      <c r="N9" s="57"/>
      <c r="O9" s="57"/>
      <c r="P9" s="40"/>
      <c r="Q9" s="109">
        <f t="shared" si="0"/>
        <v>0</v>
      </c>
      <c r="R9" s="40"/>
      <c r="S9" s="40"/>
      <c r="X9" s="140"/>
      <c r="Y9" s="140"/>
    </row>
    <row r="10" spans="1:25" ht="18.75" customHeight="1" thickBot="1">
      <c r="A10" s="112">
        <v>5</v>
      </c>
      <c r="B10" s="194" t="s">
        <v>241</v>
      </c>
      <c r="C10" s="57"/>
      <c r="D10" s="57"/>
      <c r="E10" s="57"/>
      <c r="F10" s="57"/>
      <c r="G10" s="57"/>
      <c r="H10" s="57"/>
      <c r="I10" s="57"/>
      <c r="J10" s="57"/>
      <c r="K10" s="57"/>
      <c r="L10" s="57"/>
      <c r="M10" s="57"/>
      <c r="N10" s="57"/>
      <c r="O10" s="57"/>
      <c r="P10" s="40"/>
      <c r="Q10" s="109">
        <f t="shared" si="0"/>
        <v>0</v>
      </c>
      <c r="R10" s="40"/>
      <c r="S10" s="40"/>
      <c r="X10" s="140"/>
      <c r="Y10" s="140"/>
    </row>
    <row r="11" spans="1:25" ht="18.75" customHeight="1" thickBot="1">
      <c r="A11" s="112">
        <v>6</v>
      </c>
      <c r="B11" s="194" t="s">
        <v>241</v>
      </c>
      <c r="C11" s="57"/>
      <c r="D11" s="57"/>
      <c r="E11" s="57"/>
      <c r="F11" s="57"/>
      <c r="G11" s="57"/>
      <c r="H11" s="57"/>
      <c r="I11" s="57"/>
      <c r="J11" s="57"/>
      <c r="K11" s="57"/>
      <c r="L11" s="57"/>
      <c r="M11" s="57"/>
      <c r="N11" s="57"/>
      <c r="O11" s="57"/>
      <c r="P11" s="40"/>
      <c r="Q11" s="109">
        <f t="shared" si="0"/>
        <v>0</v>
      </c>
      <c r="R11" s="40"/>
      <c r="S11" s="40"/>
      <c r="X11" s="140"/>
      <c r="Y11" s="140"/>
    </row>
    <row r="12" spans="1:25" ht="22.5" customHeight="1" thickBot="1">
      <c r="A12" s="112">
        <v>7</v>
      </c>
      <c r="B12" s="194" t="s">
        <v>241</v>
      </c>
      <c r="C12" s="57"/>
      <c r="D12" s="57"/>
      <c r="E12" s="57"/>
      <c r="F12" s="57"/>
      <c r="G12" s="57"/>
      <c r="H12" s="57"/>
      <c r="I12" s="57"/>
      <c r="J12" s="57"/>
      <c r="K12" s="57"/>
      <c r="L12" s="57"/>
      <c r="M12" s="57"/>
      <c r="N12" s="57"/>
      <c r="O12" s="57"/>
      <c r="P12" s="40"/>
      <c r="Q12" s="109">
        <f t="shared" si="0"/>
        <v>0</v>
      </c>
      <c r="R12" s="40"/>
      <c r="S12" s="40"/>
      <c r="X12" s="140"/>
      <c r="Y12" s="140"/>
    </row>
    <row r="13" spans="1:25" ht="23.25" customHeight="1" thickBot="1">
      <c r="A13" s="112">
        <v>8</v>
      </c>
      <c r="B13" s="194" t="s">
        <v>241</v>
      </c>
      <c r="C13" s="57"/>
      <c r="D13" s="57"/>
      <c r="E13" s="57"/>
      <c r="F13" s="57"/>
      <c r="G13" s="57"/>
      <c r="H13" s="57"/>
      <c r="I13" s="57"/>
      <c r="J13" s="57"/>
      <c r="K13" s="57"/>
      <c r="L13" s="57"/>
      <c r="M13" s="57"/>
      <c r="N13" s="57"/>
      <c r="O13" s="57"/>
      <c r="P13" s="40"/>
      <c r="Q13" s="109">
        <f t="shared" si="0"/>
        <v>0</v>
      </c>
      <c r="R13" s="40"/>
      <c r="S13" s="40"/>
      <c r="X13" s="140"/>
      <c r="Y13" s="140"/>
    </row>
    <row r="14" spans="1:25" ht="22.5" customHeight="1" thickBot="1">
      <c r="A14" s="112">
        <v>9</v>
      </c>
      <c r="B14" s="194" t="s">
        <v>241</v>
      </c>
      <c r="C14" s="57"/>
      <c r="D14" s="57"/>
      <c r="E14" s="57"/>
      <c r="F14" s="57"/>
      <c r="G14" s="57"/>
      <c r="H14" s="57"/>
      <c r="I14" s="57"/>
      <c r="J14" s="57"/>
      <c r="K14" s="57"/>
      <c r="L14" s="57"/>
      <c r="M14" s="57"/>
      <c r="N14" s="57"/>
      <c r="O14" s="57"/>
      <c r="P14" s="40"/>
      <c r="Q14" s="109">
        <f t="shared" si="0"/>
        <v>0</v>
      </c>
      <c r="R14" s="40"/>
      <c r="S14" s="40"/>
      <c r="X14" s="140"/>
      <c r="Y14" s="140"/>
    </row>
    <row r="15" spans="1:25" ht="23.25" customHeight="1" thickBot="1">
      <c r="A15" s="112">
        <v>10</v>
      </c>
      <c r="B15" s="194" t="s">
        <v>241</v>
      </c>
      <c r="C15" s="57"/>
      <c r="D15" s="57"/>
      <c r="E15" s="57"/>
      <c r="F15" s="57"/>
      <c r="G15" s="57"/>
      <c r="H15" s="57"/>
      <c r="I15" s="57"/>
      <c r="J15" s="57"/>
      <c r="K15" s="57"/>
      <c r="L15" s="57"/>
      <c r="M15" s="57"/>
      <c r="N15" s="57"/>
      <c r="O15" s="57"/>
      <c r="P15" s="40"/>
      <c r="Q15" s="109">
        <f t="shared" si="0"/>
        <v>0</v>
      </c>
      <c r="R15" s="40"/>
      <c r="S15" s="40"/>
      <c r="X15" s="140"/>
      <c r="Y15" s="140"/>
    </row>
    <row r="16" spans="1:25" ht="29.1" customHeight="1" thickBot="1">
      <c r="A16" s="62"/>
      <c r="B16" s="67"/>
      <c r="C16" s="68"/>
      <c r="D16" s="68"/>
      <c r="E16" s="68"/>
      <c r="F16" s="68"/>
      <c r="G16" s="68"/>
      <c r="H16" s="68"/>
      <c r="I16" s="68"/>
      <c r="J16" s="68"/>
      <c r="K16" s="68"/>
      <c r="L16" s="68"/>
      <c r="M16" s="68"/>
      <c r="N16" s="68"/>
      <c r="O16" s="68"/>
      <c r="P16" s="110" t="s">
        <v>242</v>
      </c>
      <c r="Q16" s="111">
        <f>SUM(Q6:Q15)</f>
        <v>0</v>
      </c>
      <c r="R16" s="107">
        <f>(D3*10)-Q16</f>
        <v>50</v>
      </c>
      <c r="S16" s="141"/>
      <c r="X16" s="140"/>
      <c r="Y16" s="140"/>
    </row>
    <row r="17" spans="1:25" ht="18.600000000000001" thickBot="1">
      <c r="B17" s="58" t="s">
        <v>225</v>
      </c>
      <c r="D17" s="70">
        <v>0</v>
      </c>
      <c r="E17" s="237"/>
      <c r="F17" s="40">
        <f>D17*11</f>
        <v>0</v>
      </c>
      <c r="P17" s="140"/>
      <c r="Q17" s="140"/>
      <c r="R17" s="140"/>
      <c r="S17" s="140"/>
      <c r="T17" s="140"/>
      <c r="U17" s="140"/>
      <c r="V17" s="140"/>
      <c r="W17" s="140"/>
      <c r="X17" s="140"/>
      <c r="Y17" s="140"/>
    </row>
    <row r="18" spans="1:25" ht="15" customHeight="1" thickTop="1">
      <c r="B18" s="343" t="s">
        <v>243</v>
      </c>
      <c r="C18" s="336" t="s">
        <v>227</v>
      </c>
      <c r="D18" s="336" t="s">
        <v>228</v>
      </c>
      <c r="E18" s="331" t="s">
        <v>229</v>
      </c>
      <c r="F18" s="336" t="s">
        <v>230</v>
      </c>
      <c r="G18" s="336" t="s">
        <v>231</v>
      </c>
      <c r="H18" s="336" t="s">
        <v>232</v>
      </c>
      <c r="I18" s="336" t="s">
        <v>233</v>
      </c>
      <c r="J18" s="336" t="s">
        <v>234</v>
      </c>
      <c r="K18" s="329" t="s">
        <v>235</v>
      </c>
      <c r="L18" s="336" t="s">
        <v>236</v>
      </c>
      <c r="M18" s="336" t="s">
        <v>237</v>
      </c>
      <c r="N18" s="336" t="s">
        <v>238</v>
      </c>
      <c r="O18" s="338" t="s">
        <v>239</v>
      </c>
      <c r="P18" s="334" t="s">
        <v>244</v>
      </c>
    </row>
    <row r="19" spans="1:25" ht="54" customHeight="1" thickBot="1">
      <c r="B19" s="344"/>
      <c r="C19" s="337"/>
      <c r="D19" s="337"/>
      <c r="E19" s="332"/>
      <c r="F19" s="337"/>
      <c r="G19" s="337"/>
      <c r="H19" s="337"/>
      <c r="I19" s="337"/>
      <c r="J19" s="337"/>
      <c r="K19" s="330"/>
      <c r="L19" s="337"/>
      <c r="M19" s="337"/>
      <c r="N19" s="337"/>
      <c r="O19" s="339"/>
      <c r="P19" s="335"/>
      <c r="Q19" s="40"/>
      <c r="R19" s="40"/>
      <c r="S19" s="40"/>
    </row>
    <row r="20" spans="1:25" ht="24" customHeight="1" thickTop="1" thickBot="1">
      <c r="A20" s="112">
        <v>1</v>
      </c>
      <c r="B20" s="194" t="s">
        <v>241</v>
      </c>
      <c r="C20" s="57"/>
      <c r="D20" s="57"/>
      <c r="E20" s="57"/>
      <c r="F20" s="57"/>
      <c r="G20" s="57"/>
      <c r="H20" s="57"/>
      <c r="I20" s="57"/>
      <c r="J20" s="57"/>
      <c r="K20" s="57"/>
      <c r="L20" s="57"/>
      <c r="M20" s="57"/>
      <c r="N20" s="57"/>
      <c r="O20" s="57"/>
      <c r="P20" s="57"/>
      <c r="Q20" s="40"/>
      <c r="R20" s="100">
        <f>COUNTIF(C20:P20,"N")</f>
        <v>0</v>
      </c>
      <c r="S20" s="40"/>
    </row>
    <row r="21" spans="1:25" ht="21.75" customHeight="1" thickBot="1">
      <c r="A21" s="112">
        <v>2</v>
      </c>
      <c r="B21" s="194"/>
      <c r="C21" s="57"/>
      <c r="D21" s="57"/>
      <c r="E21" s="57"/>
      <c r="F21" s="57"/>
      <c r="G21" s="57"/>
      <c r="H21" s="57"/>
      <c r="I21" s="57"/>
      <c r="J21" s="57"/>
      <c r="K21" s="57"/>
      <c r="L21" s="57"/>
      <c r="M21" s="57"/>
      <c r="N21" s="57"/>
      <c r="O21" s="57"/>
      <c r="P21" s="57"/>
      <c r="Q21" s="40"/>
      <c r="R21" s="100">
        <f>COUNTIF(C21:P21,"N")</f>
        <v>0</v>
      </c>
      <c r="S21" s="40"/>
    </row>
    <row r="22" spans="1:25" ht="22.5" customHeight="1" thickBot="1">
      <c r="A22" s="112">
        <v>3</v>
      </c>
      <c r="B22" s="194" t="s">
        <v>241</v>
      </c>
      <c r="C22" s="57"/>
      <c r="D22" s="57"/>
      <c r="E22" s="57"/>
      <c r="F22" s="57"/>
      <c r="G22" s="57"/>
      <c r="H22" s="57"/>
      <c r="I22" s="57"/>
      <c r="J22" s="57"/>
      <c r="K22" s="57"/>
      <c r="L22" s="57"/>
      <c r="M22" s="57"/>
      <c r="N22" s="57"/>
      <c r="O22" s="57"/>
      <c r="P22" s="57"/>
      <c r="Q22" s="40"/>
      <c r="R22" s="100">
        <f>COUNTIF(C22:P22,"N")</f>
        <v>0</v>
      </c>
      <c r="S22" s="40"/>
    </row>
    <row r="23" spans="1:25" ht="20.25" customHeight="1" thickBot="1">
      <c r="A23" s="112">
        <v>4</v>
      </c>
      <c r="B23" s="194" t="s">
        <v>241</v>
      </c>
      <c r="C23" s="57"/>
      <c r="D23" s="57"/>
      <c r="E23" s="57"/>
      <c r="F23" s="57"/>
      <c r="G23" s="57"/>
      <c r="H23" s="57"/>
      <c r="I23" s="57"/>
      <c r="J23" s="57"/>
      <c r="K23" s="57"/>
      <c r="L23" s="57"/>
      <c r="M23" s="57"/>
      <c r="N23" s="57"/>
      <c r="O23" s="57"/>
      <c r="P23" s="57"/>
      <c r="Q23" s="40"/>
      <c r="R23" s="100">
        <f>COUNTIF(C23:P23,"N")</f>
        <v>0</v>
      </c>
      <c r="S23" s="40"/>
    </row>
    <row r="24" spans="1:25" ht="18.75" customHeight="1" thickBot="1">
      <c r="A24" s="62"/>
      <c r="B24" s="67"/>
      <c r="C24" s="68"/>
      <c r="D24" s="68"/>
      <c r="E24" s="68"/>
      <c r="F24" s="68"/>
      <c r="G24" s="68"/>
      <c r="H24" s="68"/>
      <c r="I24" s="68"/>
      <c r="J24" s="68"/>
      <c r="K24" s="68"/>
      <c r="L24" s="68"/>
      <c r="M24" s="68"/>
      <c r="N24" s="68"/>
      <c r="O24" s="68"/>
      <c r="P24" s="68"/>
      <c r="Q24" s="101" t="s">
        <v>242</v>
      </c>
      <c r="R24" s="101">
        <f>SUM(R20:R23)</f>
        <v>0</v>
      </c>
      <c r="S24" s="100">
        <f>(D17*11)-R24</f>
        <v>0</v>
      </c>
    </row>
    <row r="25" spans="1:25" ht="18.600000000000001" thickBot="1">
      <c r="B25" s="58" t="s">
        <v>225</v>
      </c>
      <c r="D25" s="70">
        <v>0</v>
      </c>
      <c r="E25" s="237"/>
    </row>
    <row r="26" spans="1:25" ht="15.75" customHeight="1" thickTop="1">
      <c r="B26" s="343" t="s">
        <v>245</v>
      </c>
      <c r="C26" s="336" t="s">
        <v>246</v>
      </c>
      <c r="D26" s="336" t="s">
        <v>247</v>
      </c>
      <c r="E26" s="331" t="s">
        <v>229</v>
      </c>
      <c r="F26" s="336" t="s">
        <v>248</v>
      </c>
      <c r="G26" s="336" t="s">
        <v>249</v>
      </c>
      <c r="H26" s="336" t="s">
        <v>250</v>
      </c>
      <c r="I26" s="336" t="s">
        <v>251</v>
      </c>
      <c r="J26" s="336" t="s">
        <v>234</v>
      </c>
      <c r="K26" s="329" t="s">
        <v>235</v>
      </c>
      <c r="L26" s="336" t="s">
        <v>252</v>
      </c>
      <c r="M26" s="336" t="s">
        <v>253</v>
      </c>
      <c r="N26" s="336" t="s">
        <v>254</v>
      </c>
      <c r="O26" s="336" t="s">
        <v>255</v>
      </c>
    </row>
    <row r="27" spans="1:25" ht="57.75" customHeight="1" thickBot="1">
      <c r="B27" s="344"/>
      <c r="C27" s="337"/>
      <c r="D27" s="337"/>
      <c r="E27" s="332"/>
      <c r="F27" s="337"/>
      <c r="G27" s="337"/>
      <c r="H27" s="337"/>
      <c r="I27" s="337"/>
      <c r="J27" s="337"/>
      <c r="K27" s="330"/>
      <c r="L27" s="337"/>
      <c r="M27" s="337"/>
      <c r="N27" s="337"/>
      <c r="O27" s="337"/>
      <c r="P27" s="40"/>
      <c r="U27" s="140"/>
      <c r="V27" s="140"/>
    </row>
    <row r="28" spans="1:25" ht="20.25" customHeight="1" thickTop="1" thickBot="1">
      <c r="A28" s="112">
        <v>1</v>
      </c>
      <c r="B28" s="194" t="s">
        <v>241</v>
      </c>
      <c r="C28" s="57"/>
      <c r="D28" s="57"/>
      <c r="E28" s="57"/>
      <c r="F28" s="57"/>
      <c r="G28" s="57"/>
      <c r="H28" s="57"/>
      <c r="I28" s="57"/>
      <c r="J28" s="57"/>
      <c r="K28" s="57"/>
      <c r="L28" s="57"/>
      <c r="M28" s="57"/>
      <c r="N28" s="57"/>
      <c r="O28" s="57"/>
      <c r="P28" s="40"/>
      <c r="Q28" s="40">
        <f>COUNTIF(C28:O28,"N")</f>
        <v>0</v>
      </c>
      <c r="R28" s="40"/>
      <c r="U28" s="140"/>
      <c r="V28" s="140"/>
    </row>
    <row r="29" spans="1:25" ht="17.25" customHeight="1" thickBot="1">
      <c r="A29" s="112">
        <v>2</v>
      </c>
      <c r="B29" s="194" t="s">
        <v>241</v>
      </c>
      <c r="C29" s="57"/>
      <c r="D29" s="57"/>
      <c r="E29" s="57"/>
      <c r="F29" s="57"/>
      <c r="G29" s="57"/>
      <c r="H29" s="57"/>
      <c r="I29" s="57"/>
      <c r="J29" s="57"/>
      <c r="K29" s="57"/>
      <c r="L29" s="57"/>
      <c r="M29" s="57"/>
      <c r="N29" s="57"/>
      <c r="O29" s="57"/>
      <c r="P29" s="40"/>
      <c r="Q29" s="40">
        <f>COUNTIF(C29:O29,"N")</f>
        <v>0</v>
      </c>
      <c r="R29" s="40"/>
      <c r="U29" s="140"/>
      <c r="V29" s="140"/>
    </row>
    <row r="30" spans="1:25" ht="18.75" customHeight="1" thickBot="1">
      <c r="A30" s="112">
        <v>3</v>
      </c>
      <c r="B30" s="194" t="s">
        <v>241</v>
      </c>
      <c r="C30" s="57"/>
      <c r="D30" s="57"/>
      <c r="E30" s="57"/>
      <c r="F30" s="57"/>
      <c r="G30" s="57"/>
      <c r="H30" s="57"/>
      <c r="I30" s="57"/>
      <c r="J30" s="57"/>
      <c r="K30" s="57"/>
      <c r="L30" s="57"/>
      <c r="M30" s="57"/>
      <c r="N30" s="57"/>
      <c r="O30" s="57"/>
      <c r="P30" s="40"/>
      <c r="Q30" s="40">
        <f>COUNTIF(C30:O30,"N")</f>
        <v>0</v>
      </c>
      <c r="R30" s="40"/>
      <c r="U30" s="140"/>
      <c r="V30" s="140"/>
    </row>
    <row r="31" spans="1:25" ht="26.25" customHeight="1" thickBot="1">
      <c r="A31" s="112">
        <v>4</v>
      </c>
      <c r="B31" s="194" t="s">
        <v>241</v>
      </c>
      <c r="C31" s="57"/>
      <c r="D31" s="57"/>
      <c r="E31" s="57"/>
      <c r="F31" s="57"/>
      <c r="G31" s="57"/>
      <c r="H31" s="57"/>
      <c r="I31" s="57"/>
      <c r="J31" s="57"/>
      <c r="K31" s="57"/>
      <c r="L31" s="57"/>
      <c r="M31" s="57"/>
      <c r="N31" s="57"/>
      <c r="O31" s="57"/>
      <c r="P31" s="40"/>
      <c r="Q31" s="40">
        <f>COUNTIF(C31:O31,"N")</f>
        <v>0</v>
      </c>
      <c r="R31" s="40"/>
      <c r="U31" s="140"/>
      <c r="V31" s="140"/>
    </row>
    <row r="32" spans="1:25" ht="15" customHeight="1" thickTop="1">
      <c r="B32" s="345" t="s">
        <v>256</v>
      </c>
      <c r="C32" s="345"/>
      <c r="D32" s="345"/>
      <c r="E32" s="345"/>
      <c r="F32" s="345"/>
      <c r="G32" s="345"/>
      <c r="H32" s="345"/>
      <c r="I32" s="345"/>
      <c r="J32" s="345"/>
      <c r="K32" s="345"/>
      <c r="L32" s="345"/>
      <c r="M32" s="345"/>
      <c r="N32" s="345"/>
      <c r="O32" s="345"/>
      <c r="P32" s="40"/>
      <c r="Q32" s="101" t="s">
        <v>242</v>
      </c>
      <c r="R32" s="101">
        <f>SUM(Q28:Q31)</f>
        <v>0</v>
      </c>
    </row>
    <row r="33" spans="1:19" ht="48" customHeight="1" thickBot="1">
      <c r="B33" s="328"/>
      <c r="C33" s="328"/>
      <c r="D33" s="328"/>
      <c r="E33" s="328"/>
      <c r="F33" s="328"/>
      <c r="G33" s="328"/>
      <c r="H33" s="328"/>
      <c r="I33" s="328"/>
      <c r="J33" s="328"/>
      <c r="K33" s="328"/>
      <c r="L33" s="328"/>
      <c r="M33" s="328"/>
      <c r="N33" s="328"/>
      <c r="O33" s="328"/>
      <c r="Q33" s="40"/>
      <c r="R33" s="40"/>
      <c r="S33" s="40"/>
    </row>
    <row r="34" spans="1:19" ht="15" thickTop="1">
      <c r="B34" s="341" t="s">
        <v>257</v>
      </c>
    </row>
    <row r="35" spans="1:19" ht="24.75" customHeight="1" thickBot="1">
      <c r="B35" s="342"/>
    </row>
    <row r="36" spans="1:19" ht="22.5" customHeight="1" thickBot="1">
      <c r="B36" s="63" t="s">
        <v>258</v>
      </c>
      <c r="C36" s="64" t="s">
        <v>258</v>
      </c>
      <c r="D36" s="65" t="s">
        <v>258</v>
      </c>
      <c r="E36" s="65"/>
      <c r="F36" s="65" t="s">
        <v>258</v>
      </c>
      <c r="G36" s="65" t="s">
        <v>258</v>
      </c>
      <c r="H36" s="65" t="s">
        <v>258</v>
      </c>
      <c r="I36" s="65" t="s">
        <v>258</v>
      </c>
      <c r="J36" s="65"/>
      <c r="K36" s="65"/>
      <c r="L36" s="66" t="s">
        <v>258</v>
      </c>
      <c r="M36" s="62"/>
    </row>
    <row r="37" spans="1:19" ht="15.6" thickTop="1" thickBot="1"/>
    <row r="38" spans="1:19" ht="50.25" customHeight="1" thickTop="1" thickBot="1">
      <c r="B38" s="7" t="s">
        <v>259</v>
      </c>
      <c r="C38" s="78"/>
      <c r="D38" s="79" t="s">
        <v>260</v>
      </c>
      <c r="E38" s="79"/>
      <c r="F38" s="75">
        <f>O38</f>
        <v>1</v>
      </c>
      <c r="G38" s="107">
        <f>D3*10</f>
        <v>50</v>
      </c>
      <c r="H38" s="107">
        <f>D17*11</f>
        <v>0</v>
      </c>
      <c r="I38" s="107">
        <f>D25*10</f>
        <v>0</v>
      </c>
      <c r="J38" s="107"/>
      <c r="K38" s="107"/>
      <c r="L38" s="107">
        <f>SUM(G38:I38)</f>
        <v>50</v>
      </c>
      <c r="M38" s="107">
        <f>Q16+R24+R32</f>
        <v>0</v>
      </c>
      <c r="N38" s="107">
        <f>L38-M38</f>
        <v>50</v>
      </c>
      <c r="O38" s="100">
        <f>N38/L38</f>
        <v>1</v>
      </c>
    </row>
    <row r="39" spans="1:19" ht="48.75" customHeight="1" thickBot="1">
      <c r="B39" s="76" t="s">
        <v>56</v>
      </c>
      <c r="C39" s="77">
        <f>C38</f>
        <v>0</v>
      </c>
      <c r="D39" s="73"/>
      <c r="E39" s="73"/>
      <c r="F39" s="73"/>
      <c r="G39" s="74"/>
      <c r="H39" s="3"/>
    </row>
    <row r="40" spans="1:19">
      <c r="B40" s="59" t="s">
        <v>261</v>
      </c>
    </row>
    <row r="41" spans="1:19">
      <c r="B41" s="59" t="s">
        <v>262</v>
      </c>
    </row>
    <row r="42" spans="1:19">
      <c r="B42" s="59"/>
    </row>
    <row r="43" spans="1:19">
      <c r="A43" s="72"/>
      <c r="B43" t="s">
        <v>263</v>
      </c>
    </row>
    <row r="44" spans="1:19">
      <c r="A44" s="72"/>
      <c r="B44" t="s">
        <v>264</v>
      </c>
    </row>
    <row r="45" spans="1:19" ht="17.649999999999999" customHeight="1">
      <c r="B45" s="214" t="s">
        <v>265</v>
      </c>
      <c r="C45" s="215">
        <v>15</v>
      </c>
      <c r="D45" s="216" t="s">
        <v>266</v>
      </c>
      <c r="E45" s="238"/>
    </row>
    <row r="46" spans="1:19" ht="17.649999999999999" customHeight="1">
      <c r="B46" s="217" t="s">
        <v>267</v>
      </c>
      <c r="C46" s="218">
        <v>13</v>
      </c>
      <c r="D46" s="219" t="s">
        <v>266</v>
      </c>
      <c r="E46" s="238"/>
    </row>
    <row r="47" spans="1:19" ht="17.649999999999999" customHeight="1">
      <c r="B47" s="217" t="s">
        <v>268</v>
      </c>
      <c r="C47" s="218">
        <v>11</v>
      </c>
      <c r="D47" s="219" t="s">
        <v>266</v>
      </c>
      <c r="E47" s="238"/>
    </row>
    <row r="48" spans="1:19" ht="17.649999999999999" customHeight="1">
      <c r="B48" s="217" t="s">
        <v>269</v>
      </c>
      <c r="C48" s="218">
        <v>9</v>
      </c>
      <c r="D48" s="219" t="s">
        <v>266</v>
      </c>
      <c r="E48" s="238"/>
    </row>
    <row r="49" spans="2:5" ht="17.649999999999999" customHeight="1">
      <c r="B49" s="217" t="s">
        <v>270</v>
      </c>
      <c r="C49" s="218">
        <v>7</v>
      </c>
      <c r="D49" s="219" t="s">
        <v>266</v>
      </c>
      <c r="E49" s="238"/>
    </row>
    <row r="50" spans="2:5" ht="17.649999999999999" customHeight="1">
      <c r="B50" s="217" t="s">
        <v>271</v>
      </c>
      <c r="C50" s="218">
        <v>5</v>
      </c>
      <c r="D50" s="219" t="s">
        <v>266</v>
      </c>
      <c r="E50" s="238"/>
    </row>
    <row r="51" spans="2:5" ht="17.649999999999999" customHeight="1">
      <c r="B51" s="217" t="s">
        <v>272</v>
      </c>
      <c r="C51" s="218">
        <v>3</v>
      </c>
      <c r="D51" s="219" t="s">
        <v>266</v>
      </c>
      <c r="E51" s="238"/>
    </row>
    <row r="52" spans="2:5" ht="17.649999999999999" customHeight="1">
      <c r="B52" s="217" t="s">
        <v>273</v>
      </c>
      <c r="C52" s="218">
        <v>1</v>
      </c>
      <c r="D52" s="219" t="s">
        <v>266</v>
      </c>
      <c r="E52" s="238"/>
    </row>
    <row r="53" spans="2:5" ht="17.649999999999999" customHeight="1">
      <c r="B53" s="220" t="s">
        <v>274</v>
      </c>
      <c r="C53" s="221">
        <v>0</v>
      </c>
      <c r="D53" s="222" t="s">
        <v>266</v>
      </c>
      <c r="E53" s="238"/>
    </row>
    <row r="54" spans="2:5" ht="17.649999999999999" customHeight="1">
      <c r="B54" s="240"/>
      <c r="C54" s="218"/>
      <c r="D54" s="238"/>
      <c r="E54" s="238"/>
    </row>
  </sheetData>
  <mergeCells count="47">
    <mergeCell ref="N26:N27"/>
    <mergeCell ref="G26:G27"/>
    <mergeCell ref="L4:L5"/>
    <mergeCell ref="G4:G5"/>
    <mergeCell ref="M4:M5"/>
    <mergeCell ref="J4:J5"/>
    <mergeCell ref="J18:J19"/>
    <mergeCell ref="B26:B27"/>
    <mergeCell ref="B4:B5"/>
    <mergeCell ref="C4:C5"/>
    <mergeCell ref="D4:D5"/>
    <mergeCell ref="F4:F5"/>
    <mergeCell ref="C26:C27"/>
    <mergeCell ref="D26:D27"/>
    <mergeCell ref="F26:F27"/>
    <mergeCell ref="B34:B35"/>
    <mergeCell ref="H18:H19"/>
    <mergeCell ref="I18:I19"/>
    <mergeCell ref="L18:L19"/>
    <mergeCell ref="M18:M19"/>
    <mergeCell ref="B18:B19"/>
    <mergeCell ref="C18:C19"/>
    <mergeCell ref="J26:J27"/>
    <mergeCell ref="D18:D19"/>
    <mergeCell ref="F18:F19"/>
    <mergeCell ref="G18:G19"/>
    <mergeCell ref="H26:H27"/>
    <mergeCell ref="I26:I27"/>
    <mergeCell ref="L26:L27"/>
    <mergeCell ref="M26:M27"/>
    <mergeCell ref="B32:O33"/>
    <mergeCell ref="T4:T5"/>
    <mergeCell ref="K4:K5"/>
    <mergeCell ref="K18:K19"/>
    <mergeCell ref="K26:K27"/>
    <mergeCell ref="E4:E5"/>
    <mergeCell ref="E18:E19"/>
    <mergeCell ref="E26:E27"/>
    <mergeCell ref="P4:P5"/>
    <mergeCell ref="P18:P19"/>
    <mergeCell ref="N18:N19"/>
    <mergeCell ref="O18:O19"/>
    <mergeCell ref="N4:N5"/>
    <mergeCell ref="O26:O27"/>
    <mergeCell ref="H4:H5"/>
    <mergeCell ref="I4:I5"/>
    <mergeCell ref="O4:O5"/>
  </mergeCells>
  <pageMargins left="0.25" right="0.25" top="0.75" bottom="0.5" header="0.3" footer="0.3"/>
  <pageSetup scale="64" fitToHeight="0" orientation="landscape" r:id="rId1"/>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966EC21-A1F7-4E9B-8ACE-3DF712FCA262}">
          <x14:formula1>
            <xm:f>Lookups!$W$1:$W$4</xm:f>
          </x14:formula1>
          <xm:sqref>C20:P23 C6:O15 C28:O31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F7AC-EDF7-43EE-B890-DF302F9A51B0}">
  <sheetPr>
    <pageSetUpPr fitToPage="1"/>
  </sheetPr>
  <dimension ref="A1:R52"/>
  <sheetViews>
    <sheetView topLeftCell="A32" workbookViewId="0">
      <selection activeCell="G40" sqref="G40"/>
    </sheetView>
  </sheetViews>
  <sheetFormatPr defaultRowHeight="14.45"/>
  <cols>
    <col min="1" max="1" width="5.5703125" style="3" customWidth="1"/>
    <col min="2" max="2" width="31" customWidth="1"/>
    <col min="3" max="3" width="20.42578125" customWidth="1"/>
    <col min="4" max="4" width="15.28515625" customWidth="1"/>
    <col min="5" max="5" width="13.28515625" customWidth="1"/>
    <col min="6" max="6" width="21.42578125" customWidth="1"/>
    <col min="7" max="7" width="38.7109375" customWidth="1"/>
    <col min="8" max="8" width="21.7109375" customWidth="1"/>
    <col min="9" max="9" width="24.5703125" customWidth="1"/>
    <col min="10" max="11" width="12.42578125" customWidth="1"/>
    <col min="12" max="12" width="5.7109375" customWidth="1"/>
    <col min="13" max="13" width="7.28515625" customWidth="1"/>
    <col min="14" max="14" width="2.7109375" customWidth="1"/>
    <col min="15" max="15" width="4.7109375" customWidth="1"/>
    <col min="16" max="16" width="4" customWidth="1"/>
  </cols>
  <sheetData>
    <row r="1" spans="1:18" ht="33" customHeight="1">
      <c r="B1" s="146" t="s">
        <v>275</v>
      </c>
      <c r="C1" s="147"/>
      <c r="D1" s="147"/>
      <c r="L1" s="98"/>
      <c r="M1" s="98"/>
      <c r="N1" s="98"/>
      <c r="O1" s="98"/>
    </row>
    <row r="2" spans="1:18" ht="18.600000000000001" thickBot="1">
      <c r="B2" s="58" t="s">
        <v>223</v>
      </c>
      <c r="L2" s="98"/>
      <c r="M2" s="98"/>
      <c r="N2" s="98"/>
      <c r="O2" s="98"/>
    </row>
    <row r="3" spans="1:18" ht="27" customHeight="1" thickBot="1">
      <c r="B3" s="69" t="s">
        <v>276</v>
      </c>
      <c r="D3" s="70"/>
      <c r="L3" s="98"/>
      <c r="M3" s="98"/>
      <c r="N3" s="98"/>
      <c r="O3" s="98"/>
    </row>
    <row r="4" spans="1:18" ht="65.25" customHeight="1" thickTop="1">
      <c r="B4" s="343" t="s">
        <v>226</v>
      </c>
      <c r="C4" s="349" t="s">
        <v>277</v>
      </c>
      <c r="D4" s="349" t="s">
        <v>278</v>
      </c>
      <c r="E4" s="349" t="s">
        <v>279</v>
      </c>
      <c r="F4" s="351" t="s">
        <v>280</v>
      </c>
      <c r="G4" s="353" t="s">
        <v>281</v>
      </c>
      <c r="H4" s="353" t="s">
        <v>282</v>
      </c>
      <c r="I4" s="355" t="s">
        <v>283</v>
      </c>
      <c r="J4" s="349" t="s">
        <v>284</v>
      </c>
      <c r="K4" s="349" t="s">
        <v>285</v>
      </c>
      <c r="L4" s="197"/>
      <c r="M4" s="197"/>
      <c r="N4" s="197"/>
      <c r="O4" s="197"/>
      <c r="P4" s="198"/>
      <c r="Q4" s="40"/>
      <c r="R4" s="40"/>
    </row>
    <row r="5" spans="1:18" ht="9" customHeight="1" thickBot="1">
      <c r="B5" s="344"/>
      <c r="C5" s="350"/>
      <c r="D5" s="350"/>
      <c r="E5" s="350"/>
      <c r="F5" s="352"/>
      <c r="G5" s="354"/>
      <c r="H5" s="354"/>
      <c r="I5" s="356"/>
      <c r="J5" s="350"/>
      <c r="K5" s="350"/>
      <c r="L5" s="197"/>
      <c r="M5" s="197"/>
      <c r="N5" s="197"/>
      <c r="O5" s="197"/>
      <c r="P5" s="198"/>
      <c r="Q5" s="40"/>
      <c r="R5" s="40"/>
    </row>
    <row r="6" spans="1:18" ht="24.75" customHeight="1" thickTop="1" thickBot="1">
      <c r="A6" s="112">
        <v>1</v>
      </c>
      <c r="B6" s="50" t="s">
        <v>286</v>
      </c>
      <c r="C6" s="57"/>
      <c r="D6" s="57"/>
      <c r="E6" s="57"/>
      <c r="F6" s="57"/>
      <c r="G6" s="57"/>
      <c r="H6" s="57"/>
      <c r="I6" s="57"/>
      <c r="J6" s="57"/>
      <c r="K6" s="57"/>
      <c r="L6" s="98"/>
      <c r="M6" s="99">
        <f>COUNTIF(C6:K6,"N")</f>
        <v>0</v>
      </c>
      <c r="N6" s="98"/>
      <c r="O6" s="197"/>
      <c r="P6" s="198"/>
      <c r="Q6" s="40"/>
      <c r="R6" s="40"/>
    </row>
    <row r="7" spans="1:18" ht="36.75" customHeight="1" thickBot="1">
      <c r="A7" s="113">
        <v>2</v>
      </c>
      <c r="B7" s="50">
        <f ca="1">'Client CM Review '!B7</f>
        <v>0</v>
      </c>
      <c r="C7" s="57"/>
      <c r="D7" s="57"/>
      <c r="E7" s="57"/>
      <c r="F7" s="57"/>
      <c r="G7" s="57"/>
      <c r="H7" s="57"/>
      <c r="I7" s="57"/>
      <c r="J7" s="57"/>
      <c r="K7" s="57"/>
      <c r="L7" s="98"/>
      <c r="M7" s="99">
        <f t="shared" ref="M7:M14" si="0">COUNTIF(C7:K7,"N")</f>
        <v>0</v>
      </c>
      <c r="N7" s="98"/>
      <c r="O7" s="197"/>
      <c r="P7" s="198"/>
      <c r="Q7" s="40"/>
      <c r="R7" s="40"/>
    </row>
    <row r="8" spans="1:18" ht="28.5" customHeight="1" thickTop="1" thickBot="1">
      <c r="A8" s="113">
        <v>3</v>
      </c>
      <c r="B8" s="50">
        <f ca="1">'Client CM Review '!B8</f>
        <v>0</v>
      </c>
      <c r="C8" s="57"/>
      <c r="D8" s="57"/>
      <c r="E8" s="57"/>
      <c r="F8" s="57"/>
      <c r="G8" s="57"/>
      <c r="H8" s="57"/>
      <c r="I8" s="57"/>
      <c r="J8" s="57"/>
      <c r="K8" s="57"/>
      <c r="L8" s="98"/>
      <c r="M8" s="99">
        <f t="shared" si="0"/>
        <v>0</v>
      </c>
      <c r="N8" s="98"/>
      <c r="O8" s="197"/>
      <c r="P8" s="198"/>
      <c r="Q8" s="40"/>
      <c r="R8" s="40"/>
    </row>
    <row r="9" spans="1:18" ht="25.5" customHeight="1" thickTop="1" thickBot="1">
      <c r="A9" s="113">
        <v>4</v>
      </c>
      <c r="B9" s="50">
        <f ca="1">'Client CM Review '!B9</f>
        <v>0</v>
      </c>
      <c r="C9" s="57"/>
      <c r="D9" s="57"/>
      <c r="E9" s="57"/>
      <c r="F9" s="57"/>
      <c r="G9" s="57"/>
      <c r="H9" s="57"/>
      <c r="I9" s="57"/>
      <c r="J9" s="57"/>
      <c r="K9" s="57"/>
      <c r="L9" s="98"/>
      <c r="M9" s="99">
        <f t="shared" si="0"/>
        <v>0</v>
      </c>
      <c r="N9" s="98"/>
      <c r="O9" s="197"/>
      <c r="P9" s="198"/>
      <c r="Q9" s="40"/>
      <c r="R9" s="40"/>
    </row>
    <row r="10" spans="1:18" ht="24" customHeight="1" thickTop="1" thickBot="1">
      <c r="A10" s="113">
        <v>5</v>
      </c>
      <c r="B10" s="50">
        <f ca="1">'Client CM Review '!B10</f>
        <v>0</v>
      </c>
      <c r="C10" s="57"/>
      <c r="D10" s="57"/>
      <c r="E10" s="57"/>
      <c r="F10" s="57"/>
      <c r="G10" s="57"/>
      <c r="H10" s="57"/>
      <c r="I10" s="57"/>
      <c r="J10" s="57"/>
      <c r="K10" s="57"/>
      <c r="L10" s="98"/>
      <c r="M10" s="99">
        <f t="shared" si="0"/>
        <v>0</v>
      </c>
      <c r="N10" s="98"/>
      <c r="O10" s="197"/>
      <c r="P10" s="198"/>
      <c r="Q10" s="40"/>
      <c r="R10" s="40"/>
    </row>
    <row r="11" spans="1:18" ht="16.5" customHeight="1" thickTop="1" thickBot="1">
      <c r="A11" s="113">
        <v>6</v>
      </c>
      <c r="B11" s="50">
        <f ca="1">'Client CM Review '!B11</f>
        <v>0</v>
      </c>
      <c r="C11" s="57"/>
      <c r="D11" s="57"/>
      <c r="E11" s="57"/>
      <c r="F11" s="57"/>
      <c r="G11" s="57"/>
      <c r="H11" s="57"/>
      <c r="I11" s="57"/>
      <c r="J11" s="57"/>
      <c r="K11" s="103"/>
      <c r="L11" s="98"/>
      <c r="M11" s="99">
        <f t="shared" si="0"/>
        <v>0</v>
      </c>
      <c r="N11" s="98"/>
      <c r="O11" s="197"/>
      <c r="P11" s="198"/>
      <c r="Q11" s="40"/>
      <c r="R11" s="40"/>
    </row>
    <row r="12" spans="1:18" ht="17.25" customHeight="1" thickTop="1" thickBot="1">
      <c r="A12" s="113">
        <v>7</v>
      </c>
      <c r="B12" s="50">
        <f ca="1">'Client CM Review '!B12</f>
        <v>0</v>
      </c>
      <c r="C12" s="57"/>
      <c r="D12" s="57"/>
      <c r="E12" s="57"/>
      <c r="F12" s="57"/>
      <c r="G12" s="57"/>
      <c r="H12" s="57"/>
      <c r="I12" s="57"/>
      <c r="J12" s="71"/>
      <c r="K12" s="104"/>
      <c r="L12" s="98"/>
      <c r="M12" s="99">
        <f t="shared" si="0"/>
        <v>0</v>
      </c>
      <c r="N12" s="98"/>
      <c r="O12" s="197"/>
      <c r="P12" s="198"/>
      <c r="Q12" s="40"/>
      <c r="R12" s="40"/>
    </row>
    <row r="13" spans="1:18" ht="15" customHeight="1" thickTop="1" thickBot="1">
      <c r="A13" s="113">
        <v>8</v>
      </c>
      <c r="B13" s="50">
        <f ca="1">'Client CM Review '!B13</f>
        <v>0</v>
      </c>
      <c r="C13" s="57"/>
      <c r="D13" s="57"/>
      <c r="E13" s="57"/>
      <c r="F13" s="57"/>
      <c r="G13" s="57"/>
      <c r="H13" s="57"/>
      <c r="I13" s="57"/>
      <c r="J13" s="71"/>
      <c r="K13" s="105"/>
      <c r="L13" s="98"/>
      <c r="M13" s="99">
        <f t="shared" si="0"/>
        <v>0</v>
      </c>
      <c r="N13" s="98"/>
      <c r="O13" s="197"/>
      <c r="P13" s="198"/>
      <c r="Q13" s="40"/>
      <c r="R13" s="40"/>
    </row>
    <row r="14" spans="1:18" ht="16.5" customHeight="1" thickTop="1" thickBot="1">
      <c r="A14" s="113">
        <v>9</v>
      </c>
      <c r="B14" s="50">
        <f ca="1">'Client CM Review '!B14</f>
        <v>0</v>
      </c>
      <c r="C14" s="57"/>
      <c r="D14" s="57"/>
      <c r="E14" s="57"/>
      <c r="F14" s="57"/>
      <c r="G14" s="57"/>
      <c r="H14" s="57"/>
      <c r="I14" s="57"/>
      <c r="J14" s="71"/>
      <c r="K14" s="106"/>
      <c r="L14" s="98"/>
      <c r="M14" s="99">
        <f t="shared" si="0"/>
        <v>0</v>
      </c>
      <c r="N14" s="98"/>
      <c r="O14" s="197"/>
      <c r="P14" s="198"/>
      <c r="Q14" s="40"/>
      <c r="R14" s="40"/>
    </row>
    <row r="15" spans="1:18" ht="15.75" customHeight="1" thickTop="1" thickBot="1">
      <c r="L15" s="99" t="s">
        <v>242</v>
      </c>
      <c r="M15" s="99">
        <f>SUM(M6:M14)</f>
        <v>0</v>
      </c>
      <c r="N15" s="98"/>
      <c r="O15" s="197"/>
      <c r="P15" s="198"/>
      <c r="Q15" s="40"/>
      <c r="R15" s="40"/>
    </row>
    <row r="16" spans="1:18" ht="22.5" customHeight="1" thickBot="1">
      <c r="B16" s="69" t="s">
        <v>276</v>
      </c>
      <c r="D16" s="70"/>
      <c r="L16" s="98"/>
      <c r="M16" s="98"/>
      <c r="N16" s="98"/>
      <c r="O16" s="197"/>
      <c r="P16" s="198"/>
    </row>
    <row r="17" spans="1:16" ht="68.25" customHeight="1" thickTop="1">
      <c r="B17" s="343" t="s">
        <v>243</v>
      </c>
      <c r="C17" s="349" t="s">
        <v>277</v>
      </c>
      <c r="D17" s="349" t="s">
        <v>278</v>
      </c>
      <c r="E17" s="349" t="s">
        <v>279</v>
      </c>
      <c r="F17" s="349" t="s">
        <v>280</v>
      </c>
      <c r="G17" s="349" t="s">
        <v>281</v>
      </c>
      <c r="H17" s="349" t="s">
        <v>282</v>
      </c>
      <c r="I17" s="349" t="s">
        <v>283</v>
      </c>
      <c r="J17" s="349" t="s">
        <v>284</v>
      </c>
      <c r="K17" s="349" t="s">
        <v>285</v>
      </c>
      <c r="L17" s="98"/>
      <c r="M17" s="98"/>
      <c r="N17" s="98"/>
      <c r="O17" s="197"/>
      <c r="P17" s="198"/>
    </row>
    <row r="18" spans="1:16" ht="9" customHeight="1" thickBot="1">
      <c r="B18" s="344"/>
      <c r="C18" s="350"/>
      <c r="D18" s="350"/>
      <c r="E18" s="350"/>
      <c r="F18" s="350"/>
      <c r="G18" s="350"/>
      <c r="H18" s="350"/>
      <c r="I18" s="350"/>
      <c r="J18" s="350"/>
      <c r="K18" s="350"/>
      <c r="L18" s="98"/>
      <c r="M18" s="98"/>
      <c r="N18" s="98"/>
      <c r="O18" s="197"/>
      <c r="P18" s="198"/>
    </row>
    <row r="19" spans="1:16" ht="29.25" customHeight="1" thickTop="1" thickBot="1">
      <c r="A19" s="112">
        <v>1</v>
      </c>
      <c r="B19" s="50">
        <f>'Client CM Review '!B20</f>
        <v>0</v>
      </c>
      <c r="C19" s="57"/>
      <c r="D19" s="57"/>
      <c r="E19" s="57"/>
      <c r="F19" s="57"/>
      <c r="G19" s="57"/>
      <c r="H19" s="57"/>
      <c r="I19" s="57"/>
      <c r="J19" s="57"/>
      <c r="K19" s="57"/>
      <c r="L19" s="98"/>
      <c r="M19" s="99">
        <f>COUNTIF(C19:K19,"N")</f>
        <v>0</v>
      </c>
      <c r="N19" s="98"/>
      <c r="O19" s="197"/>
      <c r="P19" s="198"/>
    </row>
    <row r="20" spans="1:16" ht="28.5" customHeight="1" thickBot="1">
      <c r="A20" s="113">
        <v>2</v>
      </c>
      <c r="B20" s="50">
        <f>'Client CM Review '!B21</f>
        <v>0</v>
      </c>
      <c r="C20" s="57"/>
      <c r="D20" s="57"/>
      <c r="E20" s="57"/>
      <c r="F20" s="57"/>
      <c r="G20" s="57"/>
      <c r="H20" s="57"/>
      <c r="I20" s="57"/>
      <c r="J20" s="57"/>
      <c r="K20" s="57"/>
      <c r="L20" s="98"/>
      <c r="M20" s="99">
        <f t="shared" ref="M20:M25" si="1">COUNTIF(C20:K20,"N")</f>
        <v>0</v>
      </c>
      <c r="N20" s="98"/>
      <c r="O20" s="197"/>
      <c r="P20" s="198"/>
    </row>
    <row r="21" spans="1:16" ht="27.75" customHeight="1" thickTop="1" thickBot="1">
      <c r="A21" s="113">
        <v>3</v>
      </c>
      <c r="B21" s="50">
        <f>'Client CM Review '!B22</f>
        <v>0</v>
      </c>
      <c r="C21" s="57"/>
      <c r="D21" s="57"/>
      <c r="E21" s="57"/>
      <c r="F21" s="57"/>
      <c r="G21" s="57"/>
      <c r="H21" s="57"/>
      <c r="I21" s="57"/>
      <c r="J21" s="57"/>
      <c r="K21" s="57"/>
      <c r="L21" s="98"/>
      <c r="M21" s="99">
        <f t="shared" si="1"/>
        <v>0</v>
      </c>
      <c r="N21" s="98"/>
      <c r="O21" s="197"/>
      <c r="P21" s="198"/>
    </row>
    <row r="22" spans="1:16" ht="24.75" customHeight="1" thickTop="1" thickBot="1">
      <c r="A22" s="113">
        <v>4</v>
      </c>
      <c r="B22" s="50">
        <f>'Client CM Review '!B23</f>
        <v>0</v>
      </c>
      <c r="C22" s="57"/>
      <c r="D22" s="57"/>
      <c r="E22" s="57"/>
      <c r="F22" s="57"/>
      <c r="G22" s="57"/>
      <c r="H22" s="57"/>
      <c r="I22" s="57"/>
      <c r="J22" s="57"/>
      <c r="K22" s="103"/>
      <c r="L22" s="98"/>
      <c r="M22" s="99">
        <f t="shared" si="1"/>
        <v>0</v>
      </c>
      <c r="N22" s="98"/>
      <c r="O22" s="197"/>
      <c r="P22" s="198"/>
    </row>
    <row r="23" spans="1:16" ht="27" customHeight="1" thickTop="1" thickBot="1">
      <c r="A23" s="113">
        <v>5</v>
      </c>
      <c r="B23" s="50">
        <f>'Client CM Review '!B24</f>
        <v>0</v>
      </c>
      <c r="C23" s="57"/>
      <c r="D23" s="57"/>
      <c r="E23" s="57"/>
      <c r="F23" s="57"/>
      <c r="G23" s="57"/>
      <c r="H23" s="57"/>
      <c r="I23" s="57"/>
      <c r="J23" s="71"/>
      <c r="K23" s="104"/>
      <c r="L23" s="98"/>
      <c r="M23" s="99">
        <f t="shared" si="1"/>
        <v>0</v>
      </c>
      <c r="N23" s="98"/>
      <c r="O23" s="197"/>
      <c r="P23" s="198"/>
    </row>
    <row r="24" spans="1:16" ht="21.75" customHeight="1" thickTop="1" thickBot="1">
      <c r="A24" s="113">
        <v>6</v>
      </c>
      <c r="B24" s="50">
        <f>'Client CM Review '!B25</f>
        <v>0</v>
      </c>
      <c r="C24" s="57"/>
      <c r="D24" s="57"/>
      <c r="E24" s="57"/>
      <c r="F24" s="57"/>
      <c r="G24" s="57"/>
      <c r="H24" s="57"/>
      <c r="I24" s="57"/>
      <c r="J24" s="71"/>
      <c r="K24" s="105"/>
      <c r="L24" s="98"/>
      <c r="M24" s="99">
        <f t="shared" si="1"/>
        <v>0</v>
      </c>
      <c r="N24" s="98"/>
      <c r="O24" s="197"/>
      <c r="P24" s="198"/>
    </row>
    <row r="25" spans="1:16" ht="23.25" customHeight="1" thickTop="1" thickBot="1">
      <c r="A25" s="113">
        <v>7</v>
      </c>
      <c r="B25" s="50">
        <f>'Client CM Review '!B26</f>
        <v>0</v>
      </c>
      <c r="C25" s="57"/>
      <c r="D25" s="57"/>
      <c r="E25" s="57"/>
      <c r="F25" s="57"/>
      <c r="G25" s="57"/>
      <c r="H25" s="57"/>
      <c r="I25" s="57"/>
      <c r="J25" s="71"/>
      <c r="K25" s="106"/>
      <c r="L25" s="98"/>
      <c r="M25" s="99">
        <f t="shared" si="1"/>
        <v>0</v>
      </c>
      <c r="N25" s="98"/>
      <c r="O25" s="197"/>
      <c r="P25" s="198"/>
    </row>
    <row r="26" spans="1:16" ht="14.25" customHeight="1" thickTop="1" thickBot="1">
      <c r="L26" s="102" t="s">
        <v>242</v>
      </c>
      <c r="M26" s="99">
        <f>SUM(M19:M25)</f>
        <v>0</v>
      </c>
      <c r="N26" s="98"/>
      <c r="O26" s="197"/>
      <c r="P26" s="198"/>
    </row>
    <row r="27" spans="1:16" ht="18.600000000000001" thickBot="1">
      <c r="B27" s="69" t="s">
        <v>276</v>
      </c>
      <c r="D27" s="70"/>
      <c r="L27" s="40"/>
      <c r="M27" s="40"/>
      <c r="N27" s="40"/>
      <c r="O27" s="198"/>
      <c r="P27" s="198"/>
    </row>
    <row r="28" spans="1:16" ht="29.65" customHeight="1" thickTop="1">
      <c r="B28" s="343" t="s">
        <v>245</v>
      </c>
      <c r="C28" s="349" t="s">
        <v>287</v>
      </c>
      <c r="D28" s="349" t="s">
        <v>288</v>
      </c>
      <c r="E28" s="349" t="s">
        <v>289</v>
      </c>
      <c r="F28" s="349" t="s">
        <v>290</v>
      </c>
      <c r="G28" s="349" t="s">
        <v>291</v>
      </c>
      <c r="H28" s="349" t="s">
        <v>292</v>
      </c>
      <c r="I28" s="349" t="s">
        <v>293</v>
      </c>
      <c r="J28" s="351" t="s">
        <v>294</v>
      </c>
      <c r="K28" s="353" t="s">
        <v>295</v>
      </c>
      <c r="L28" s="40"/>
      <c r="M28" s="40"/>
      <c r="N28" s="40"/>
      <c r="O28" s="198"/>
      <c r="P28" s="198"/>
    </row>
    <row r="29" spans="1:16" ht="50.25" customHeight="1" thickBot="1">
      <c r="B29" s="344"/>
      <c r="C29" s="350"/>
      <c r="D29" s="350"/>
      <c r="E29" s="350"/>
      <c r="F29" s="350"/>
      <c r="G29" s="350"/>
      <c r="H29" s="350"/>
      <c r="I29" s="350"/>
      <c r="J29" s="352"/>
      <c r="K29" s="354"/>
      <c r="L29" s="40"/>
      <c r="M29" s="40"/>
      <c r="N29" s="40"/>
      <c r="O29" s="198"/>
      <c r="P29" s="198"/>
    </row>
    <row r="30" spans="1:16" ht="24" customHeight="1" thickTop="1" thickBot="1">
      <c r="A30" s="112">
        <v>1</v>
      </c>
      <c r="B30" s="50">
        <f>'Client CM Review '!B29</f>
        <v>0</v>
      </c>
      <c r="C30" s="57"/>
      <c r="D30" s="57"/>
      <c r="E30" s="57"/>
      <c r="F30" s="57"/>
      <c r="G30" s="57"/>
      <c r="H30" s="57"/>
      <c r="I30" s="57"/>
      <c r="J30" s="57"/>
      <c r="K30" s="57"/>
      <c r="L30" s="40"/>
      <c r="M30" s="100">
        <f>COUNTIF(C30:K30,"N")</f>
        <v>0</v>
      </c>
      <c r="N30" s="40"/>
      <c r="O30" s="198"/>
      <c r="P30" s="198"/>
    </row>
    <row r="31" spans="1:16" ht="24.75" customHeight="1" thickBot="1">
      <c r="A31" s="113">
        <v>2</v>
      </c>
      <c r="B31" s="50">
        <f>'Client CM Review '!B30</f>
        <v>0</v>
      </c>
      <c r="C31" s="57"/>
      <c r="D31" s="57"/>
      <c r="E31" s="57"/>
      <c r="F31" s="57"/>
      <c r="G31" s="57"/>
      <c r="H31" s="57"/>
      <c r="I31" s="57"/>
      <c r="J31" s="57"/>
      <c r="K31" s="57"/>
      <c r="L31" s="40"/>
      <c r="M31" s="100">
        <f>COUNTIF(C31:K31,"N")</f>
        <v>0</v>
      </c>
      <c r="N31" s="40"/>
      <c r="O31" s="198"/>
      <c r="P31" s="198"/>
    </row>
    <row r="32" spans="1:16" ht="21.75" customHeight="1" thickTop="1" thickBot="1">
      <c r="A32" s="113">
        <v>3</v>
      </c>
      <c r="B32" s="50">
        <f>'Client CM Review '!B31</f>
        <v>0</v>
      </c>
      <c r="C32" s="57"/>
      <c r="D32" s="57"/>
      <c r="E32" s="57"/>
      <c r="F32" s="57"/>
      <c r="G32" s="57"/>
      <c r="H32" s="57"/>
      <c r="I32" s="57"/>
      <c r="J32" s="57"/>
      <c r="K32" s="57"/>
      <c r="L32" s="40"/>
      <c r="M32" s="100">
        <f>COUNTIF(C32:K32,"N")</f>
        <v>0</v>
      </c>
      <c r="N32" s="40"/>
      <c r="O32" s="198"/>
      <c r="P32" s="198"/>
    </row>
    <row r="33" spans="1:16" ht="27.75" customHeight="1" thickTop="1" thickBot="1">
      <c r="A33" s="113">
        <v>4</v>
      </c>
      <c r="B33" s="50">
        <f>'Client CM Review '!B32</f>
        <v>0</v>
      </c>
      <c r="C33" s="57"/>
      <c r="D33" s="57"/>
      <c r="E33" s="57"/>
      <c r="F33" s="57"/>
      <c r="G33" s="57"/>
      <c r="H33" s="57"/>
      <c r="I33" s="57"/>
      <c r="J33" s="57"/>
      <c r="K33" s="57"/>
      <c r="L33" s="40"/>
      <c r="M33" s="100">
        <f>COUNTIF(C33:K33,"N")</f>
        <v>0</v>
      </c>
      <c r="N33" s="40"/>
      <c r="O33" s="198"/>
      <c r="P33" s="198"/>
    </row>
    <row r="34" spans="1:16" ht="34.15" customHeight="1" thickTop="1">
      <c r="B34" s="345" t="s">
        <v>256</v>
      </c>
      <c r="C34" s="345"/>
      <c r="D34" s="345"/>
      <c r="E34" s="345"/>
      <c r="F34" s="345"/>
      <c r="G34" s="345"/>
      <c r="H34" s="345"/>
      <c r="I34" s="345"/>
      <c r="J34" s="345"/>
      <c r="K34" s="345"/>
      <c r="L34" s="345"/>
      <c r="M34" s="345"/>
      <c r="N34" s="345"/>
      <c r="O34" s="345"/>
      <c r="P34" s="198"/>
    </row>
    <row r="35" spans="1:16" ht="36" customHeight="1" thickBot="1">
      <c r="B35" s="328"/>
      <c r="C35" s="328"/>
      <c r="D35" s="328"/>
      <c r="E35" s="328"/>
      <c r="F35" s="328"/>
      <c r="G35" s="328"/>
      <c r="H35" s="328"/>
      <c r="I35" s="328"/>
      <c r="J35" s="328"/>
      <c r="K35" s="328"/>
      <c r="L35" s="328"/>
      <c r="M35" s="328"/>
      <c r="N35" s="328"/>
      <c r="O35" s="328"/>
      <c r="P35" s="198"/>
    </row>
    <row r="36" spans="1:16" ht="15" thickTop="1">
      <c r="B36" s="341" t="s">
        <v>257</v>
      </c>
    </row>
    <row r="37" spans="1:16" ht="33" customHeight="1" thickBot="1">
      <c r="B37" s="342"/>
    </row>
    <row r="38" spans="1:16" ht="15" thickBot="1">
      <c r="B38" s="63" t="s">
        <v>258</v>
      </c>
      <c r="C38" s="64" t="s">
        <v>258</v>
      </c>
      <c r="D38" s="65" t="s">
        <v>258</v>
      </c>
      <c r="E38" s="65" t="s">
        <v>258</v>
      </c>
      <c r="F38" s="65" t="s">
        <v>258</v>
      </c>
      <c r="G38" s="65" t="s">
        <v>258</v>
      </c>
      <c r="H38" s="65" t="s">
        <v>258</v>
      </c>
      <c r="I38" s="66" t="s">
        <v>258</v>
      </c>
      <c r="J38" s="62"/>
    </row>
    <row r="39" spans="1:16" ht="15.6" thickTop="1" thickBot="1"/>
    <row r="40" spans="1:16" ht="42.75" customHeight="1" thickBot="1">
      <c r="B40" s="7" t="s">
        <v>259</v>
      </c>
      <c r="C40" s="78"/>
      <c r="D40" s="79" t="s">
        <v>260</v>
      </c>
      <c r="E40" s="75" t="e">
        <f>J40</f>
        <v>#DIV/0!</v>
      </c>
      <c r="F40" s="107">
        <f>D3+D16+D27</f>
        <v>0</v>
      </c>
      <c r="G40" s="107">
        <f>F40*9</f>
        <v>0</v>
      </c>
      <c r="H40" s="107">
        <f>M26+M15+M35</f>
        <v>0</v>
      </c>
      <c r="I40" s="107">
        <f>G40-H40</f>
        <v>0</v>
      </c>
      <c r="J40" s="108" t="e">
        <f>I40/G40</f>
        <v>#DIV/0!</v>
      </c>
      <c r="K40" s="198"/>
    </row>
    <row r="41" spans="1:16" ht="47.25" customHeight="1" thickBot="1">
      <c r="B41" s="76" t="s">
        <v>56</v>
      </c>
      <c r="C41" s="77">
        <f>C40</f>
        <v>0</v>
      </c>
      <c r="D41" s="73"/>
      <c r="E41" s="73"/>
      <c r="F41" s="74"/>
    </row>
    <row r="42" spans="1:16">
      <c r="A42" s="72"/>
      <c r="B42" t="s">
        <v>296</v>
      </c>
    </row>
    <row r="43" spans="1:16">
      <c r="A43" s="72"/>
      <c r="B43" t="s">
        <v>264</v>
      </c>
    </row>
    <row r="44" spans="1:16">
      <c r="B44" s="214" t="s">
        <v>265</v>
      </c>
      <c r="C44" s="215">
        <v>15</v>
      </c>
      <c r="D44" s="216" t="s">
        <v>266</v>
      </c>
    </row>
    <row r="45" spans="1:16">
      <c r="B45" s="217" t="s">
        <v>267</v>
      </c>
      <c r="C45" s="218">
        <v>13</v>
      </c>
      <c r="D45" s="219" t="s">
        <v>266</v>
      </c>
    </row>
    <row r="46" spans="1:16">
      <c r="B46" s="217" t="s">
        <v>268</v>
      </c>
      <c r="C46" s="218">
        <v>11</v>
      </c>
      <c r="D46" s="219" t="s">
        <v>266</v>
      </c>
    </row>
    <row r="47" spans="1:16">
      <c r="B47" s="217" t="s">
        <v>269</v>
      </c>
      <c r="C47" s="218">
        <v>9</v>
      </c>
      <c r="D47" s="219" t="s">
        <v>266</v>
      </c>
    </row>
    <row r="48" spans="1:16">
      <c r="B48" s="217" t="s">
        <v>270</v>
      </c>
      <c r="C48" s="218">
        <v>7</v>
      </c>
      <c r="D48" s="219" t="s">
        <v>266</v>
      </c>
    </row>
    <row r="49" spans="2:4">
      <c r="B49" s="217" t="s">
        <v>271</v>
      </c>
      <c r="C49" s="218">
        <v>5</v>
      </c>
      <c r="D49" s="219" t="s">
        <v>266</v>
      </c>
    </row>
    <row r="50" spans="2:4">
      <c r="B50" s="217" t="s">
        <v>272</v>
      </c>
      <c r="C50" s="218">
        <v>3</v>
      </c>
      <c r="D50" s="219" t="s">
        <v>266</v>
      </c>
    </row>
    <row r="51" spans="2:4">
      <c r="B51" s="217" t="s">
        <v>273</v>
      </c>
      <c r="C51" s="218">
        <v>1</v>
      </c>
      <c r="D51" s="219" t="s">
        <v>266</v>
      </c>
    </row>
    <row r="52" spans="2:4">
      <c r="B52" s="220" t="s">
        <v>274</v>
      </c>
      <c r="C52" s="221">
        <v>0</v>
      </c>
      <c r="D52" s="222" t="s">
        <v>266</v>
      </c>
    </row>
  </sheetData>
  <mergeCells count="32">
    <mergeCell ref="K28:K29"/>
    <mergeCell ref="J4:J5"/>
    <mergeCell ref="K4:K5"/>
    <mergeCell ref="B4:B5"/>
    <mergeCell ref="C4:C5"/>
    <mergeCell ref="E4:E5"/>
    <mergeCell ref="F4:F5"/>
    <mergeCell ref="G4:G5"/>
    <mergeCell ref="H4:H5"/>
    <mergeCell ref="I4:I5"/>
    <mergeCell ref="D4:D5"/>
    <mergeCell ref="B28:B29"/>
    <mergeCell ref="C28:C29"/>
    <mergeCell ref="E28:E29"/>
    <mergeCell ref="F28:F29"/>
    <mergeCell ref="G28:G29"/>
    <mergeCell ref="B34:O35"/>
    <mergeCell ref="B36:B37"/>
    <mergeCell ref="K17:K18"/>
    <mergeCell ref="B17:B18"/>
    <mergeCell ref="C17:C18"/>
    <mergeCell ref="E17:E18"/>
    <mergeCell ref="D17:D18"/>
    <mergeCell ref="F17:F18"/>
    <mergeCell ref="G17:G18"/>
    <mergeCell ref="H17:H18"/>
    <mergeCell ref="I17:I18"/>
    <mergeCell ref="J17:J18"/>
    <mergeCell ref="H28:H29"/>
    <mergeCell ref="D28:D29"/>
    <mergeCell ref="I28:I29"/>
    <mergeCell ref="J28:J29"/>
  </mergeCells>
  <pageMargins left="0.25" right="0.25" top="0.75" bottom="0.5" header="0.3" footer="0.3"/>
  <pageSetup scale="56" fitToHeight="0" orientation="landscape" r:id="rId1"/>
  <rowBreaks count="1" manualBreakCount="1">
    <brk id="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5C0811A-2C4C-4177-8A9A-6FBB43069EB0}">
          <x14:formula1>
            <xm:f>Lookups!$W$1:$W$4</xm:f>
          </x14:formula1>
          <xm:sqref>C19:K25 C6:K14 C30:K33</xm:sqref>
        </x14:dataValidation>
        <x14:dataValidation type="list" allowBlank="1" showInputMessage="1" showErrorMessage="1" xr:uid="{2D9A6A8E-ED16-4FB2-B30F-EF5F5B92266B}">
          <x14:formula1>
            <xm:f>Lookups!$U$1:$U$10</xm:f>
          </x14:formula1>
          <xm:sqref>C40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Bollinger</dc:creator>
  <cp:keywords/>
  <dc:description/>
  <cp:lastModifiedBy/>
  <cp:revision/>
  <dcterms:created xsi:type="dcterms:W3CDTF">2024-02-20T17:39:32Z</dcterms:created>
  <dcterms:modified xsi:type="dcterms:W3CDTF">2025-08-11T15:30:49Z</dcterms:modified>
  <cp:category/>
  <cp:contentStatus/>
</cp:coreProperties>
</file>